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122"/>
  <workbookPr autoCompressPictures="0"/>
  <bookViews>
    <workbookView xWindow="0" yWindow="0" windowWidth="25200" windowHeight="11860" activeTab="1"/>
    <workbookView xWindow="0" yWindow="0" windowWidth="25200" windowHeight="17360"/>
  </bookViews>
  <sheets>
    <sheet name="Summary" sheetId="7" r:id="rId1"/>
    <sheet name="Summary by Dept" sheetId="4" r:id="rId2"/>
    <sheet name="Summary Accounts Group YTD" sheetId="1" r:id="rId3"/>
    <sheet name="Summary Accounts Union YTD" sheetId="2" r:id="rId4"/>
    <sheet name="Summary Accounts Charity YTD" sheetId="3" r:id="rId5"/>
    <sheet name="SUS Accounts" sheetId="5" r:id="rId6"/>
    <sheet name="WF Accounts" sheetId="6" r:id="rId7"/>
    <sheet name="Cash Chart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Area" localSheetId="2">'Summary Accounts Group YTD'!$A$1:$U$51</definedName>
    <definedName name="_xlnm.Print_Area" localSheetId="3">'Summary Accounts Union YTD'!$A$1:$O$52</definedName>
    <definedName name="_xlnm.Print_Area" localSheetId="1">'Summary by Dept'!$A$1:$R$49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3" l="1"/>
  <c r="C9" i="3"/>
  <c r="D9" i="3"/>
  <c r="E9" i="3"/>
  <c r="F9" i="3"/>
  <c r="C61" i="3"/>
  <c r="D61" i="3"/>
  <c r="E61" i="3"/>
  <c r="F61" i="3"/>
  <c r="G61" i="3"/>
  <c r="I61" i="3"/>
  <c r="G9" i="3"/>
  <c r="I9" i="3"/>
  <c r="T9" i="3"/>
  <c r="U9" i="3"/>
  <c r="V9" i="3"/>
  <c r="W9" i="3"/>
  <c r="X9" i="3"/>
  <c r="Y9" i="3"/>
  <c r="AA9" i="3"/>
  <c r="AA36" i="3"/>
  <c r="B10" i="3"/>
  <c r="C10" i="3"/>
  <c r="D10" i="3"/>
  <c r="E10" i="3"/>
  <c r="F10" i="3"/>
  <c r="C62" i="3"/>
  <c r="D62" i="3"/>
  <c r="E62" i="3"/>
  <c r="F62" i="3"/>
  <c r="G62" i="3"/>
  <c r="I62" i="3"/>
  <c r="G10" i="3"/>
  <c r="I10" i="3"/>
  <c r="T10" i="3"/>
  <c r="U10" i="3"/>
  <c r="V10" i="3"/>
  <c r="W10" i="3"/>
  <c r="X10" i="3"/>
  <c r="Y10" i="3"/>
  <c r="AA10" i="3"/>
  <c r="AA37" i="3"/>
  <c r="D27" i="7"/>
  <c r="K9" i="3"/>
  <c r="L9" i="3"/>
  <c r="M9" i="3"/>
  <c r="N9" i="3"/>
  <c r="O9" i="3"/>
  <c r="P9" i="3"/>
  <c r="R9" i="3"/>
  <c r="R36" i="3"/>
  <c r="K10" i="3"/>
  <c r="L10" i="3"/>
  <c r="M10" i="3"/>
  <c r="N10" i="3"/>
  <c r="O10" i="3"/>
  <c r="P10" i="3"/>
  <c r="R10" i="3"/>
  <c r="R37" i="3"/>
  <c r="B27" i="7"/>
  <c r="D4" i="1"/>
  <c r="R4" i="1"/>
  <c r="R30" i="1"/>
  <c r="D5" i="1"/>
  <c r="R5" i="1"/>
  <c r="R31" i="1"/>
  <c r="R32" i="1"/>
  <c r="D9" i="1"/>
  <c r="R9" i="1"/>
  <c r="R35" i="1"/>
  <c r="D10" i="1"/>
  <c r="R10" i="1"/>
  <c r="R36" i="1"/>
  <c r="D11" i="1"/>
  <c r="R11" i="1"/>
  <c r="R37" i="1"/>
  <c r="R38" i="1"/>
  <c r="D15" i="1"/>
  <c r="R15" i="1"/>
  <c r="R41" i="1"/>
  <c r="D16" i="1"/>
  <c r="R16" i="1"/>
  <c r="R42" i="1"/>
  <c r="D17" i="1"/>
  <c r="R17" i="1"/>
  <c r="R43" i="1"/>
  <c r="D18" i="1"/>
  <c r="R18" i="1"/>
  <c r="R44" i="1"/>
  <c r="D19" i="1"/>
  <c r="R19" i="1"/>
  <c r="R45" i="1"/>
  <c r="D20" i="1"/>
  <c r="R20" i="1"/>
  <c r="R46" i="1"/>
  <c r="D21" i="1"/>
  <c r="R21" i="1"/>
  <c r="R47" i="1"/>
  <c r="D22" i="1"/>
  <c r="R22" i="1"/>
  <c r="R48" i="1"/>
  <c r="R49" i="1"/>
  <c r="R51" i="1"/>
  <c r="D14" i="7"/>
  <c r="AA4" i="5"/>
  <c r="B4" i="5"/>
  <c r="BA4" i="5"/>
  <c r="N4" i="5"/>
  <c r="N32" i="5"/>
  <c r="B5" i="5"/>
  <c r="BA5" i="5"/>
  <c r="N5" i="5"/>
  <c r="N33" i="5"/>
  <c r="N34" i="5"/>
  <c r="B9" i="5"/>
  <c r="BA9" i="5"/>
  <c r="N9" i="5"/>
  <c r="N37" i="5"/>
  <c r="B10" i="5"/>
  <c r="BA10" i="5"/>
  <c r="N10" i="5"/>
  <c r="N38" i="5"/>
  <c r="B11" i="5"/>
  <c r="BA11" i="5"/>
  <c r="N11" i="5"/>
  <c r="N39" i="5"/>
  <c r="N40" i="5"/>
  <c r="B15" i="5"/>
  <c r="BA15" i="5"/>
  <c r="N15" i="5"/>
  <c r="N43" i="5"/>
  <c r="B16" i="5"/>
  <c r="BA16" i="5"/>
  <c r="N16" i="5"/>
  <c r="N44" i="5"/>
  <c r="B17" i="5"/>
  <c r="BA17" i="5"/>
  <c r="N17" i="5"/>
  <c r="N45" i="5"/>
  <c r="B18" i="5"/>
  <c r="BA18" i="5"/>
  <c r="N18" i="5"/>
  <c r="N46" i="5"/>
  <c r="N19" i="5"/>
  <c r="N47" i="5"/>
  <c r="B20" i="5"/>
  <c r="BA20" i="5"/>
  <c r="N20" i="5"/>
  <c r="N48" i="5"/>
  <c r="N21" i="5"/>
  <c r="N49" i="5"/>
  <c r="N22" i="5"/>
  <c r="N50" i="5"/>
  <c r="N51" i="5"/>
  <c r="N53" i="5"/>
  <c r="D15" i="7"/>
  <c r="AC4" i="5"/>
  <c r="AD4" i="5"/>
  <c r="C4" i="5"/>
  <c r="BC4" i="5"/>
  <c r="BD4" i="5"/>
  <c r="O4" i="5"/>
  <c r="O32" i="5"/>
  <c r="AC5" i="5"/>
  <c r="AD5" i="5"/>
  <c r="C5" i="5"/>
  <c r="BC5" i="5"/>
  <c r="BD5" i="5"/>
  <c r="O5" i="5"/>
  <c r="O33" i="5"/>
  <c r="O34" i="5"/>
  <c r="AC9" i="5"/>
  <c r="AD9" i="5"/>
  <c r="C9" i="5"/>
  <c r="BC9" i="5"/>
  <c r="BD9" i="5"/>
  <c r="O9" i="5"/>
  <c r="O37" i="5"/>
  <c r="AC10" i="5"/>
  <c r="AD10" i="5"/>
  <c r="C10" i="5"/>
  <c r="BC10" i="5"/>
  <c r="BD10" i="5"/>
  <c r="O10" i="5"/>
  <c r="O38" i="5"/>
  <c r="AC11" i="5"/>
  <c r="AD11" i="5"/>
  <c r="C11" i="5"/>
  <c r="BD11" i="5"/>
  <c r="O11" i="5"/>
  <c r="O39" i="5"/>
  <c r="O40" i="5"/>
  <c r="AD15" i="5"/>
  <c r="C15" i="5"/>
  <c r="BD15" i="5"/>
  <c r="O15" i="5"/>
  <c r="O43" i="5"/>
  <c r="AC16" i="5"/>
  <c r="AD16" i="5"/>
  <c r="C16" i="5"/>
  <c r="BC16" i="5"/>
  <c r="BD16" i="5"/>
  <c r="O16" i="5"/>
  <c r="O44" i="5"/>
  <c r="AD17" i="5"/>
  <c r="C17" i="5"/>
  <c r="BD17" i="5"/>
  <c r="O17" i="5"/>
  <c r="O45" i="5"/>
  <c r="AD18" i="5"/>
  <c r="C18" i="5"/>
  <c r="BD18" i="5"/>
  <c r="O18" i="5"/>
  <c r="O46" i="5"/>
  <c r="AC19" i="5"/>
  <c r="AD19" i="5"/>
  <c r="C19" i="5"/>
  <c r="BC19" i="5"/>
  <c r="BD19" i="5"/>
  <c r="O19" i="5"/>
  <c r="O47" i="5"/>
  <c r="AC20" i="5"/>
  <c r="AD20" i="5"/>
  <c r="C20" i="5"/>
  <c r="BC20" i="5"/>
  <c r="BD20" i="5"/>
  <c r="O20" i="5"/>
  <c r="O48" i="5"/>
  <c r="C21" i="5"/>
  <c r="O21" i="5"/>
  <c r="O49" i="5"/>
  <c r="C22" i="5"/>
  <c r="O22" i="5"/>
  <c r="O50" i="5"/>
  <c r="O51" i="5"/>
  <c r="O53" i="5"/>
  <c r="D16" i="7"/>
  <c r="AG4" i="5"/>
  <c r="AH4" i="5"/>
  <c r="D4" i="5"/>
  <c r="BG4" i="5"/>
  <c r="BH4" i="5"/>
  <c r="P4" i="5"/>
  <c r="P32" i="5"/>
  <c r="AG5" i="5"/>
  <c r="AH5" i="5"/>
  <c r="D5" i="5"/>
  <c r="BG5" i="5"/>
  <c r="BH5" i="5"/>
  <c r="P5" i="5"/>
  <c r="P33" i="5"/>
  <c r="P34" i="5"/>
  <c r="AG9" i="5"/>
  <c r="D9" i="5"/>
  <c r="BG9" i="5"/>
  <c r="P9" i="5"/>
  <c r="P37" i="5"/>
  <c r="AG10" i="5"/>
  <c r="D10" i="5"/>
  <c r="BG10" i="5"/>
  <c r="P10" i="5"/>
  <c r="P38" i="5"/>
  <c r="AG11" i="5"/>
  <c r="D11" i="5"/>
  <c r="BG11" i="5"/>
  <c r="P11" i="5"/>
  <c r="P39" i="5"/>
  <c r="P40" i="5"/>
  <c r="AG15" i="5"/>
  <c r="AH15" i="5"/>
  <c r="D15" i="5"/>
  <c r="BG15" i="5"/>
  <c r="BH15" i="5"/>
  <c r="P15" i="5"/>
  <c r="P43" i="5"/>
  <c r="AG16" i="5"/>
  <c r="D16" i="5"/>
  <c r="BG16" i="5"/>
  <c r="P16" i="5"/>
  <c r="P44" i="5"/>
  <c r="AG17" i="5"/>
  <c r="AH17" i="5"/>
  <c r="D17" i="5"/>
  <c r="BG17" i="5"/>
  <c r="BH17" i="5"/>
  <c r="P17" i="5"/>
  <c r="P45" i="5"/>
  <c r="D18" i="5"/>
  <c r="P18" i="5"/>
  <c r="P46" i="5"/>
  <c r="AG19" i="5"/>
  <c r="D19" i="5"/>
  <c r="BG19" i="5"/>
  <c r="P19" i="5"/>
  <c r="P47" i="5"/>
  <c r="AG20" i="5"/>
  <c r="AH20" i="5"/>
  <c r="D20" i="5"/>
  <c r="BG20" i="5"/>
  <c r="P20" i="5"/>
  <c r="P48" i="5"/>
  <c r="D21" i="5"/>
  <c r="P21" i="5"/>
  <c r="P49" i="5"/>
  <c r="D22" i="5"/>
  <c r="P22" i="5"/>
  <c r="P50" i="5"/>
  <c r="P51" i="5"/>
  <c r="P53" i="5"/>
  <c r="D17" i="7"/>
  <c r="E4" i="1"/>
  <c r="S4" i="1"/>
  <c r="S30" i="1"/>
  <c r="E5" i="1"/>
  <c r="S5" i="1"/>
  <c r="S31" i="1"/>
  <c r="S32" i="1"/>
  <c r="E9" i="1"/>
  <c r="S9" i="1"/>
  <c r="S35" i="1"/>
  <c r="E10" i="1"/>
  <c r="S10" i="1"/>
  <c r="S36" i="1"/>
  <c r="E11" i="1"/>
  <c r="S11" i="1"/>
  <c r="S37" i="1"/>
  <c r="S38" i="1"/>
  <c r="E15" i="1"/>
  <c r="S15" i="1"/>
  <c r="S41" i="1"/>
  <c r="E16" i="1"/>
  <c r="S16" i="1"/>
  <c r="S42" i="1"/>
  <c r="E17" i="1"/>
  <c r="S17" i="1"/>
  <c r="S43" i="1"/>
  <c r="E18" i="1"/>
  <c r="S18" i="1"/>
  <c r="S44" i="1"/>
  <c r="E19" i="1"/>
  <c r="S19" i="1"/>
  <c r="S45" i="1"/>
  <c r="E20" i="1"/>
  <c r="S20" i="1"/>
  <c r="S46" i="1"/>
  <c r="E21" i="1"/>
  <c r="S21" i="1"/>
  <c r="S47" i="1"/>
  <c r="E22" i="1"/>
  <c r="S22" i="1"/>
  <c r="S48" i="1"/>
  <c r="S49" i="1"/>
  <c r="S51" i="1"/>
  <c r="D18" i="7"/>
  <c r="AB4" i="5"/>
  <c r="AF4" i="5"/>
  <c r="AJ4" i="5"/>
  <c r="E4" i="5"/>
  <c r="BB4" i="5"/>
  <c r="BE4" i="5"/>
  <c r="BF4" i="5"/>
  <c r="Q4" i="5"/>
  <c r="Q32" i="5"/>
  <c r="AB5" i="5"/>
  <c r="AF5" i="5"/>
  <c r="AI5" i="5"/>
  <c r="E5" i="5"/>
  <c r="BB5" i="5"/>
  <c r="BE5" i="5"/>
  <c r="BF5" i="5"/>
  <c r="BI5" i="5"/>
  <c r="Q5" i="5"/>
  <c r="Q33" i="5"/>
  <c r="Q34" i="5"/>
  <c r="AB9" i="5"/>
  <c r="AF9" i="5"/>
  <c r="E9" i="5"/>
  <c r="BB9" i="5"/>
  <c r="BE9" i="5"/>
  <c r="BF9" i="5"/>
  <c r="Q9" i="5"/>
  <c r="Q37" i="5"/>
  <c r="AF10" i="5"/>
  <c r="E10" i="5"/>
  <c r="BE10" i="5"/>
  <c r="BF10" i="5"/>
  <c r="Q10" i="5"/>
  <c r="Q38" i="5"/>
  <c r="AB11" i="5"/>
  <c r="AF11" i="5"/>
  <c r="AI11" i="5"/>
  <c r="E11" i="5"/>
  <c r="BB11" i="5"/>
  <c r="BE11" i="5"/>
  <c r="BF11" i="5"/>
  <c r="BI11" i="5"/>
  <c r="Q11" i="5"/>
  <c r="Q39" i="5"/>
  <c r="Q40" i="5"/>
  <c r="AB15" i="5"/>
  <c r="AF15" i="5"/>
  <c r="AI15" i="5"/>
  <c r="E15" i="5"/>
  <c r="BB15" i="5"/>
  <c r="BF15" i="5"/>
  <c r="BI15" i="5"/>
  <c r="Q15" i="5"/>
  <c r="Q43" i="5"/>
  <c r="AB16" i="5"/>
  <c r="AE16" i="5"/>
  <c r="AF16" i="5"/>
  <c r="E16" i="5"/>
  <c r="BB16" i="5"/>
  <c r="BE16" i="5"/>
  <c r="BF16" i="5"/>
  <c r="Q16" i="5"/>
  <c r="Q44" i="5"/>
  <c r="AE17" i="5"/>
  <c r="AI17" i="5"/>
  <c r="E17" i="5"/>
  <c r="BE17" i="5"/>
  <c r="BF17" i="5"/>
  <c r="BI17" i="5"/>
  <c r="Q17" i="5"/>
  <c r="Q45" i="5"/>
  <c r="AB18" i="5"/>
  <c r="AF18" i="5"/>
  <c r="AI18" i="5"/>
  <c r="E18" i="5"/>
  <c r="BB18" i="5"/>
  <c r="BF18" i="5"/>
  <c r="Q18" i="5"/>
  <c r="Q46" i="5"/>
  <c r="AE19" i="5"/>
  <c r="E19" i="5"/>
  <c r="BE19" i="5"/>
  <c r="Q19" i="5"/>
  <c r="Q47" i="5"/>
  <c r="AB20" i="5"/>
  <c r="AF20" i="5"/>
  <c r="E20" i="5"/>
  <c r="BB20" i="5"/>
  <c r="BF20" i="5"/>
  <c r="Q20" i="5"/>
  <c r="Q48" i="5"/>
  <c r="E21" i="5"/>
  <c r="Q21" i="5"/>
  <c r="Q49" i="5"/>
  <c r="E22" i="5"/>
  <c r="Q22" i="5"/>
  <c r="Q50" i="5"/>
  <c r="Q51" i="5"/>
  <c r="Q53" i="5"/>
  <c r="D19" i="7"/>
  <c r="D20" i="7"/>
  <c r="K4" i="1"/>
  <c r="K30" i="1"/>
  <c r="K5" i="1"/>
  <c r="K31" i="1"/>
  <c r="K32" i="1"/>
  <c r="K9" i="1"/>
  <c r="K35" i="1"/>
  <c r="K10" i="1"/>
  <c r="K36" i="1"/>
  <c r="K11" i="1"/>
  <c r="K37" i="1"/>
  <c r="K38" i="1"/>
  <c r="K15" i="1"/>
  <c r="K41" i="1"/>
  <c r="K16" i="1"/>
  <c r="K42" i="1"/>
  <c r="K17" i="1"/>
  <c r="K43" i="1"/>
  <c r="K18" i="1"/>
  <c r="K44" i="1"/>
  <c r="K19" i="1"/>
  <c r="K45" i="1"/>
  <c r="K20" i="1"/>
  <c r="K46" i="1"/>
  <c r="K21" i="1"/>
  <c r="K47" i="1"/>
  <c r="K22" i="1"/>
  <c r="K48" i="1"/>
  <c r="K49" i="1"/>
  <c r="K51" i="1"/>
  <c r="B14" i="7"/>
  <c r="AN4" i="5"/>
  <c r="H4" i="5"/>
  <c r="H32" i="5"/>
  <c r="AN5" i="5"/>
  <c r="H5" i="5"/>
  <c r="H33" i="5"/>
  <c r="H34" i="5"/>
  <c r="AN9" i="5"/>
  <c r="H9" i="5"/>
  <c r="H37" i="5"/>
  <c r="AN10" i="5"/>
  <c r="H10" i="5"/>
  <c r="H38" i="5"/>
  <c r="AN11" i="5"/>
  <c r="H11" i="5"/>
  <c r="H39" i="5"/>
  <c r="H40" i="5"/>
  <c r="AN15" i="5"/>
  <c r="H15" i="5"/>
  <c r="H43" i="5"/>
  <c r="AN16" i="5"/>
  <c r="H16" i="5"/>
  <c r="H44" i="5"/>
  <c r="AN17" i="5"/>
  <c r="H17" i="5"/>
  <c r="H45" i="5"/>
  <c r="AN18" i="5"/>
  <c r="H18" i="5"/>
  <c r="H46" i="5"/>
  <c r="H19" i="5"/>
  <c r="H47" i="5"/>
  <c r="AN20" i="5"/>
  <c r="H20" i="5"/>
  <c r="H48" i="5"/>
  <c r="H21" i="5"/>
  <c r="H49" i="5"/>
  <c r="H22" i="5"/>
  <c r="H50" i="5"/>
  <c r="H51" i="5"/>
  <c r="H53" i="5"/>
  <c r="B15" i="7"/>
  <c r="AP4" i="5"/>
  <c r="AQ4" i="5"/>
  <c r="I4" i="5"/>
  <c r="I32" i="5"/>
  <c r="AP5" i="5"/>
  <c r="AQ5" i="5"/>
  <c r="I5" i="5"/>
  <c r="I33" i="5"/>
  <c r="I34" i="5"/>
  <c r="AP9" i="5"/>
  <c r="AQ9" i="5"/>
  <c r="I9" i="5"/>
  <c r="I37" i="5"/>
  <c r="AP10" i="5"/>
  <c r="AQ10" i="5"/>
  <c r="I10" i="5"/>
  <c r="I38" i="5"/>
  <c r="AQ11" i="5"/>
  <c r="I11" i="5"/>
  <c r="I39" i="5"/>
  <c r="I40" i="5"/>
  <c r="AQ15" i="5"/>
  <c r="I15" i="5"/>
  <c r="I43" i="5"/>
  <c r="AP16" i="5"/>
  <c r="AQ16" i="5"/>
  <c r="I16" i="5"/>
  <c r="I44" i="5"/>
  <c r="AQ17" i="5"/>
  <c r="I17" i="5"/>
  <c r="I45" i="5"/>
  <c r="AQ18" i="5"/>
  <c r="I18" i="5"/>
  <c r="I46" i="5"/>
  <c r="AP19" i="5"/>
  <c r="AQ19" i="5"/>
  <c r="I19" i="5"/>
  <c r="I47" i="5"/>
  <c r="AP20" i="5"/>
  <c r="AQ20" i="5"/>
  <c r="I20" i="5"/>
  <c r="I48" i="5"/>
  <c r="I21" i="5"/>
  <c r="I49" i="5"/>
  <c r="I22" i="5"/>
  <c r="I50" i="5"/>
  <c r="I51" i="5"/>
  <c r="I53" i="5"/>
  <c r="B16" i="7"/>
  <c r="AT4" i="5"/>
  <c r="AU4" i="5"/>
  <c r="J4" i="5"/>
  <c r="J32" i="5"/>
  <c r="AT5" i="5"/>
  <c r="AU5" i="5"/>
  <c r="J5" i="5"/>
  <c r="J33" i="5"/>
  <c r="J34" i="5"/>
  <c r="AT9" i="5"/>
  <c r="J9" i="5"/>
  <c r="J37" i="5"/>
  <c r="AT10" i="5"/>
  <c r="J10" i="5"/>
  <c r="J38" i="5"/>
  <c r="AT11" i="5"/>
  <c r="J11" i="5"/>
  <c r="J39" i="5"/>
  <c r="J40" i="5"/>
  <c r="AT15" i="5"/>
  <c r="AU15" i="5"/>
  <c r="J15" i="5"/>
  <c r="J43" i="5"/>
  <c r="AT16" i="5"/>
  <c r="J16" i="5"/>
  <c r="J44" i="5"/>
  <c r="AT17" i="5"/>
  <c r="AU17" i="5"/>
  <c r="J17" i="5"/>
  <c r="J45" i="5"/>
  <c r="J18" i="5"/>
  <c r="J46" i="5"/>
  <c r="AT19" i="5"/>
  <c r="J19" i="5"/>
  <c r="J47" i="5"/>
  <c r="AT20" i="5"/>
  <c r="J20" i="5"/>
  <c r="J48" i="5"/>
  <c r="J21" i="5"/>
  <c r="J49" i="5"/>
  <c r="J22" i="5"/>
  <c r="J50" i="5"/>
  <c r="J51" i="5"/>
  <c r="J53" i="5"/>
  <c r="B17" i="7"/>
  <c r="L4" i="1"/>
  <c r="L30" i="1"/>
  <c r="L5" i="1"/>
  <c r="L31" i="1"/>
  <c r="L32" i="1"/>
  <c r="L9" i="1"/>
  <c r="L35" i="1"/>
  <c r="L10" i="1"/>
  <c r="L36" i="1"/>
  <c r="L11" i="1"/>
  <c r="L37" i="1"/>
  <c r="L38" i="1"/>
  <c r="L15" i="1"/>
  <c r="L41" i="1"/>
  <c r="L16" i="1"/>
  <c r="L42" i="1"/>
  <c r="L17" i="1"/>
  <c r="L43" i="1"/>
  <c r="L18" i="1"/>
  <c r="L44" i="1"/>
  <c r="L19" i="1"/>
  <c r="L45" i="1"/>
  <c r="L20" i="1"/>
  <c r="L46" i="1"/>
  <c r="L21" i="1"/>
  <c r="L47" i="1"/>
  <c r="L22" i="1"/>
  <c r="L48" i="1"/>
  <c r="L49" i="1"/>
  <c r="L51" i="1"/>
  <c r="B18" i="7"/>
  <c r="AO4" i="5"/>
  <c r="AS4" i="5"/>
  <c r="K4" i="5"/>
  <c r="K32" i="5"/>
  <c r="AO5" i="5"/>
  <c r="AS5" i="5"/>
  <c r="AV5" i="5"/>
  <c r="K5" i="5"/>
  <c r="K33" i="5"/>
  <c r="K34" i="5"/>
  <c r="AO9" i="5"/>
  <c r="AS9" i="5"/>
  <c r="K9" i="5"/>
  <c r="K37" i="5"/>
  <c r="AS10" i="5"/>
  <c r="K10" i="5"/>
  <c r="K38" i="5"/>
  <c r="AO11" i="5"/>
  <c r="AS11" i="5"/>
  <c r="AV11" i="5"/>
  <c r="K11" i="5"/>
  <c r="K39" i="5"/>
  <c r="K40" i="5"/>
  <c r="AO15" i="5"/>
  <c r="AS15" i="5"/>
  <c r="AV15" i="5"/>
  <c r="K15" i="5"/>
  <c r="K43" i="5"/>
  <c r="AO16" i="5"/>
  <c r="AR16" i="5"/>
  <c r="AS16" i="5"/>
  <c r="K16" i="5"/>
  <c r="K44" i="5"/>
  <c r="AR17" i="5"/>
  <c r="AV17" i="5"/>
  <c r="K17" i="5"/>
  <c r="K45" i="5"/>
  <c r="AO18" i="5"/>
  <c r="K18" i="5"/>
  <c r="K46" i="5"/>
  <c r="AR19" i="5"/>
  <c r="K19" i="5"/>
  <c r="K47" i="5"/>
  <c r="AO20" i="5"/>
  <c r="AS20" i="5"/>
  <c r="K20" i="5"/>
  <c r="K48" i="5"/>
  <c r="K21" i="5"/>
  <c r="K49" i="5"/>
  <c r="K22" i="5"/>
  <c r="K50" i="5"/>
  <c r="K51" i="5"/>
  <c r="K53" i="5"/>
  <c r="B19" i="7"/>
  <c r="B20" i="7"/>
  <c r="B4" i="3"/>
  <c r="C4" i="3"/>
  <c r="D4" i="3"/>
  <c r="E4" i="3"/>
  <c r="F4" i="3"/>
  <c r="C56" i="3"/>
  <c r="D56" i="3"/>
  <c r="E56" i="3"/>
  <c r="F56" i="3"/>
  <c r="G56" i="3"/>
  <c r="I56" i="3"/>
  <c r="G4" i="3"/>
  <c r="I4" i="3"/>
  <c r="D4" i="2"/>
  <c r="F4" i="1"/>
  <c r="L4" i="2"/>
  <c r="M4" i="2"/>
  <c r="N4" i="2"/>
  <c r="T4" i="1"/>
  <c r="T30" i="1"/>
  <c r="B5" i="3"/>
  <c r="C5" i="3"/>
  <c r="D5" i="3"/>
  <c r="E5" i="3"/>
  <c r="F5" i="3"/>
  <c r="C57" i="3"/>
  <c r="D57" i="3"/>
  <c r="E57" i="3"/>
  <c r="F57" i="3"/>
  <c r="G57" i="3"/>
  <c r="I57" i="3"/>
  <c r="G5" i="3"/>
  <c r="I5" i="3"/>
  <c r="D5" i="2"/>
  <c r="F5" i="1"/>
  <c r="L5" i="2"/>
  <c r="M5" i="2"/>
  <c r="N5" i="2"/>
  <c r="T5" i="1"/>
  <c r="T31" i="1"/>
  <c r="T32" i="1"/>
  <c r="D9" i="2"/>
  <c r="F9" i="1"/>
  <c r="L9" i="2"/>
  <c r="M9" i="2"/>
  <c r="N9" i="2"/>
  <c r="T9" i="1"/>
  <c r="T35" i="1"/>
  <c r="D10" i="2"/>
  <c r="F10" i="1"/>
  <c r="L10" i="2"/>
  <c r="M10" i="2"/>
  <c r="N10" i="2"/>
  <c r="T10" i="1"/>
  <c r="T36" i="1"/>
  <c r="B11" i="3"/>
  <c r="C11" i="3"/>
  <c r="D11" i="3"/>
  <c r="E11" i="3"/>
  <c r="F11" i="3"/>
  <c r="C63" i="3"/>
  <c r="D63" i="3"/>
  <c r="E63" i="3"/>
  <c r="F63" i="3"/>
  <c r="G63" i="3"/>
  <c r="I63" i="3"/>
  <c r="G11" i="3"/>
  <c r="I11" i="3"/>
  <c r="D11" i="2"/>
  <c r="F11" i="1"/>
  <c r="L11" i="2"/>
  <c r="M11" i="2"/>
  <c r="N11" i="2"/>
  <c r="T11" i="1"/>
  <c r="T37" i="1"/>
  <c r="T38" i="1"/>
  <c r="B15" i="3"/>
  <c r="C15" i="3"/>
  <c r="D15" i="3"/>
  <c r="E15" i="3"/>
  <c r="F15" i="3"/>
  <c r="C67" i="3"/>
  <c r="D67" i="3"/>
  <c r="E67" i="3"/>
  <c r="F67" i="3"/>
  <c r="G67" i="3"/>
  <c r="I67" i="3"/>
  <c r="G15" i="3"/>
  <c r="I15" i="3"/>
  <c r="D15" i="2"/>
  <c r="F15" i="1"/>
  <c r="L15" i="2"/>
  <c r="M15" i="2"/>
  <c r="N15" i="2"/>
  <c r="T15" i="1"/>
  <c r="T41" i="1"/>
  <c r="B16" i="3"/>
  <c r="C16" i="3"/>
  <c r="D16" i="3"/>
  <c r="E16" i="3"/>
  <c r="F16" i="3"/>
  <c r="C68" i="3"/>
  <c r="D68" i="3"/>
  <c r="E68" i="3"/>
  <c r="F68" i="3"/>
  <c r="G68" i="3"/>
  <c r="I68" i="3"/>
  <c r="G16" i="3"/>
  <c r="I16" i="3"/>
  <c r="D16" i="2"/>
  <c r="F16" i="1"/>
  <c r="L16" i="2"/>
  <c r="M16" i="2"/>
  <c r="N16" i="2"/>
  <c r="T16" i="1"/>
  <c r="T42" i="1"/>
  <c r="B17" i="3"/>
  <c r="C17" i="3"/>
  <c r="D17" i="3"/>
  <c r="E17" i="3"/>
  <c r="F17" i="3"/>
  <c r="C69" i="3"/>
  <c r="D69" i="3"/>
  <c r="E69" i="3"/>
  <c r="F69" i="3"/>
  <c r="G69" i="3"/>
  <c r="I69" i="3"/>
  <c r="G17" i="3"/>
  <c r="I17" i="3"/>
  <c r="D17" i="2"/>
  <c r="F17" i="1"/>
  <c r="L17" i="2"/>
  <c r="M17" i="2"/>
  <c r="N17" i="2"/>
  <c r="T17" i="1"/>
  <c r="T43" i="1"/>
  <c r="B18" i="3"/>
  <c r="C18" i="3"/>
  <c r="D18" i="3"/>
  <c r="E18" i="3"/>
  <c r="F18" i="3"/>
  <c r="C70" i="3"/>
  <c r="D70" i="3"/>
  <c r="E70" i="3"/>
  <c r="F70" i="3"/>
  <c r="G70" i="3"/>
  <c r="I70" i="3"/>
  <c r="G18" i="3"/>
  <c r="I18" i="3"/>
  <c r="D18" i="2"/>
  <c r="F18" i="1"/>
  <c r="L18" i="2"/>
  <c r="M18" i="2"/>
  <c r="N18" i="2"/>
  <c r="T18" i="1"/>
  <c r="T44" i="1"/>
  <c r="B19" i="3"/>
  <c r="C19" i="3"/>
  <c r="D19" i="3"/>
  <c r="E19" i="3"/>
  <c r="F19" i="3"/>
  <c r="C71" i="3"/>
  <c r="D71" i="3"/>
  <c r="E71" i="3"/>
  <c r="F71" i="3"/>
  <c r="G71" i="3"/>
  <c r="I71" i="3"/>
  <c r="G19" i="3"/>
  <c r="I19" i="3"/>
  <c r="D19" i="2"/>
  <c r="F19" i="1"/>
  <c r="L19" i="2"/>
  <c r="M19" i="2"/>
  <c r="N19" i="2"/>
  <c r="T19" i="1"/>
  <c r="T45" i="1"/>
  <c r="B20" i="3"/>
  <c r="C20" i="3"/>
  <c r="D20" i="3"/>
  <c r="E20" i="3"/>
  <c r="F20" i="3"/>
  <c r="C72" i="3"/>
  <c r="D72" i="3"/>
  <c r="E72" i="3"/>
  <c r="F72" i="3"/>
  <c r="G72" i="3"/>
  <c r="I72" i="3"/>
  <c r="G20" i="3"/>
  <c r="I20" i="3"/>
  <c r="D20" i="2"/>
  <c r="F20" i="1"/>
  <c r="L20" i="2"/>
  <c r="M20" i="2"/>
  <c r="N20" i="2"/>
  <c r="T20" i="1"/>
  <c r="T46" i="1"/>
  <c r="B21" i="3"/>
  <c r="C21" i="3"/>
  <c r="D21" i="3"/>
  <c r="E21" i="3"/>
  <c r="F21" i="3"/>
  <c r="C73" i="3"/>
  <c r="D73" i="3"/>
  <c r="E73" i="3"/>
  <c r="F73" i="3"/>
  <c r="G73" i="3"/>
  <c r="I73" i="3"/>
  <c r="G21" i="3"/>
  <c r="I21" i="3"/>
  <c r="D21" i="2"/>
  <c r="F21" i="1"/>
  <c r="L21" i="2"/>
  <c r="M21" i="2"/>
  <c r="N21" i="2"/>
  <c r="T21" i="1"/>
  <c r="T47" i="1"/>
  <c r="B22" i="3"/>
  <c r="C22" i="3"/>
  <c r="D22" i="3"/>
  <c r="E22" i="3"/>
  <c r="F22" i="3"/>
  <c r="C74" i="3"/>
  <c r="D74" i="3"/>
  <c r="E74" i="3"/>
  <c r="F74" i="3"/>
  <c r="G74" i="3"/>
  <c r="I74" i="3"/>
  <c r="G22" i="3"/>
  <c r="I22" i="3"/>
  <c r="D22" i="2"/>
  <c r="F22" i="1"/>
  <c r="L22" i="2"/>
  <c r="M22" i="2"/>
  <c r="N22" i="2"/>
  <c r="T22" i="1"/>
  <c r="T48" i="1"/>
  <c r="T49" i="1"/>
  <c r="T51" i="1"/>
  <c r="D10" i="7"/>
  <c r="C4" i="1"/>
  <c r="Q4" i="1"/>
  <c r="Q30" i="1"/>
  <c r="C5" i="1"/>
  <c r="Q5" i="1"/>
  <c r="Q31" i="1"/>
  <c r="Q32" i="1"/>
  <c r="C9" i="1"/>
  <c r="Q9" i="1"/>
  <c r="Q35" i="1"/>
  <c r="C10" i="1"/>
  <c r="Q10" i="1"/>
  <c r="Q36" i="1"/>
  <c r="C11" i="1"/>
  <c r="Q11" i="1"/>
  <c r="Q37" i="1"/>
  <c r="Q38" i="1"/>
  <c r="C15" i="1"/>
  <c r="Q15" i="1"/>
  <c r="Q41" i="1"/>
  <c r="C16" i="1"/>
  <c r="Q16" i="1"/>
  <c r="Q42" i="1"/>
  <c r="C17" i="1"/>
  <c r="Q17" i="1"/>
  <c r="Q43" i="1"/>
  <c r="C18" i="1"/>
  <c r="Q18" i="1"/>
  <c r="Q44" i="1"/>
  <c r="C19" i="1"/>
  <c r="Q19" i="1"/>
  <c r="Q45" i="1"/>
  <c r="C20" i="1"/>
  <c r="Q20" i="1"/>
  <c r="Q46" i="1"/>
  <c r="C21" i="1"/>
  <c r="Q21" i="1"/>
  <c r="Q47" i="1"/>
  <c r="C22" i="1"/>
  <c r="Q22" i="1"/>
  <c r="Q48" i="1"/>
  <c r="Q49" i="1"/>
  <c r="Q51" i="1"/>
  <c r="D9" i="7"/>
  <c r="B4" i="1"/>
  <c r="P4" i="1"/>
  <c r="P30" i="1"/>
  <c r="B5" i="1"/>
  <c r="P5" i="1"/>
  <c r="P31" i="1"/>
  <c r="P32" i="1"/>
  <c r="B9" i="1"/>
  <c r="P9" i="1"/>
  <c r="P35" i="1"/>
  <c r="B10" i="1"/>
  <c r="P10" i="1"/>
  <c r="P36" i="1"/>
  <c r="B11" i="1"/>
  <c r="P11" i="1"/>
  <c r="P37" i="1"/>
  <c r="P38" i="1"/>
  <c r="B15" i="1"/>
  <c r="P15" i="1"/>
  <c r="P41" i="1"/>
  <c r="B16" i="1"/>
  <c r="P16" i="1"/>
  <c r="P42" i="1"/>
  <c r="B17" i="1"/>
  <c r="P17" i="1"/>
  <c r="P43" i="1"/>
  <c r="B18" i="1"/>
  <c r="P18" i="1"/>
  <c r="P44" i="1"/>
  <c r="B19" i="1"/>
  <c r="P19" i="1"/>
  <c r="P45" i="1"/>
  <c r="B20" i="1"/>
  <c r="P20" i="1"/>
  <c r="P46" i="1"/>
  <c r="B21" i="1"/>
  <c r="P21" i="1"/>
  <c r="P47" i="1"/>
  <c r="B22" i="1"/>
  <c r="P22" i="1"/>
  <c r="P48" i="1"/>
  <c r="P49" i="1"/>
  <c r="P51" i="1"/>
  <c r="D8" i="7"/>
  <c r="D11" i="7"/>
  <c r="I4" i="1"/>
  <c r="I30" i="1"/>
  <c r="I5" i="1"/>
  <c r="I31" i="1"/>
  <c r="I32" i="1"/>
  <c r="I9" i="1"/>
  <c r="I35" i="1"/>
  <c r="I10" i="1"/>
  <c r="I36" i="1"/>
  <c r="I11" i="1"/>
  <c r="I37" i="1"/>
  <c r="I38" i="1"/>
  <c r="I15" i="1"/>
  <c r="I41" i="1"/>
  <c r="I16" i="1"/>
  <c r="I42" i="1"/>
  <c r="I17" i="1"/>
  <c r="I43" i="1"/>
  <c r="I18" i="1"/>
  <c r="I44" i="1"/>
  <c r="I19" i="1"/>
  <c r="I45" i="1"/>
  <c r="I20" i="1"/>
  <c r="I46" i="1"/>
  <c r="I21" i="1"/>
  <c r="I47" i="1"/>
  <c r="I22" i="1"/>
  <c r="I48" i="1"/>
  <c r="I49" i="1"/>
  <c r="I51" i="1"/>
  <c r="B8" i="7"/>
  <c r="J4" i="1"/>
  <c r="J30" i="1"/>
  <c r="J5" i="1"/>
  <c r="J31" i="1"/>
  <c r="J32" i="1"/>
  <c r="J9" i="1"/>
  <c r="J35" i="1"/>
  <c r="J10" i="1"/>
  <c r="J36" i="1"/>
  <c r="J11" i="1"/>
  <c r="J37" i="1"/>
  <c r="J38" i="1"/>
  <c r="J15" i="1"/>
  <c r="J41" i="1"/>
  <c r="J16" i="1"/>
  <c r="J42" i="1"/>
  <c r="J17" i="1"/>
  <c r="J43" i="1"/>
  <c r="J18" i="1"/>
  <c r="J44" i="1"/>
  <c r="J19" i="1"/>
  <c r="J45" i="1"/>
  <c r="J20" i="1"/>
  <c r="J46" i="1"/>
  <c r="J21" i="1"/>
  <c r="J47" i="1"/>
  <c r="J22" i="1"/>
  <c r="J48" i="1"/>
  <c r="J49" i="1"/>
  <c r="J51" i="1"/>
  <c r="B9" i="7"/>
  <c r="G4" i="2"/>
  <c r="H4" i="2"/>
  <c r="I4" i="2"/>
  <c r="M4" i="1"/>
  <c r="M30" i="1"/>
  <c r="G5" i="2"/>
  <c r="H5" i="2"/>
  <c r="I5" i="2"/>
  <c r="M5" i="1"/>
  <c r="M31" i="1"/>
  <c r="M32" i="1"/>
  <c r="G9" i="2"/>
  <c r="H9" i="2"/>
  <c r="I9" i="2"/>
  <c r="M9" i="1"/>
  <c r="M35" i="1"/>
  <c r="G10" i="2"/>
  <c r="H10" i="2"/>
  <c r="I10" i="2"/>
  <c r="M10" i="1"/>
  <c r="M36" i="1"/>
  <c r="G11" i="2"/>
  <c r="H11" i="2"/>
  <c r="I11" i="2"/>
  <c r="M11" i="1"/>
  <c r="M37" i="1"/>
  <c r="M38" i="1"/>
  <c r="G15" i="2"/>
  <c r="H15" i="2"/>
  <c r="I15" i="2"/>
  <c r="M15" i="1"/>
  <c r="M41" i="1"/>
  <c r="G16" i="2"/>
  <c r="H16" i="2"/>
  <c r="I16" i="2"/>
  <c r="M16" i="1"/>
  <c r="M42" i="1"/>
  <c r="G17" i="2"/>
  <c r="H17" i="2"/>
  <c r="I17" i="2"/>
  <c r="M17" i="1"/>
  <c r="M43" i="1"/>
  <c r="G18" i="2"/>
  <c r="H18" i="2"/>
  <c r="I18" i="2"/>
  <c r="M18" i="1"/>
  <c r="M44" i="1"/>
  <c r="G19" i="2"/>
  <c r="H19" i="2"/>
  <c r="I19" i="2"/>
  <c r="M19" i="1"/>
  <c r="M45" i="1"/>
  <c r="G20" i="2"/>
  <c r="H20" i="2"/>
  <c r="I20" i="2"/>
  <c r="M20" i="1"/>
  <c r="M46" i="1"/>
  <c r="G21" i="2"/>
  <c r="H21" i="2"/>
  <c r="I21" i="2"/>
  <c r="M21" i="1"/>
  <c r="M47" i="1"/>
  <c r="G22" i="2"/>
  <c r="H22" i="2"/>
  <c r="I22" i="2"/>
  <c r="M22" i="1"/>
  <c r="M48" i="1"/>
  <c r="M49" i="1"/>
  <c r="M51" i="1"/>
  <c r="B10" i="7"/>
  <c r="B11" i="7"/>
  <c r="B6" i="6"/>
  <c r="Z6" i="6"/>
  <c r="Z36" i="6"/>
  <c r="C6" i="6"/>
  <c r="AA6" i="6"/>
  <c r="AA36" i="6"/>
  <c r="AB36" i="6"/>
  <c r="E6" i="6"/>
  <c r="AC6" i="6"/>
  <c r="AC36" i="6"/>
  <c r="F6" i="6"/>
  <c r="AD6" i="6"/>
  <c r="AD36" i="6"/>
  <c r="AF36" i="6"/>
  <c r="B7" i="6"/>
  <c r="Z7" i="6"/>
  <c r="Z37" i="6"/>
  <c r="C7" i="6"/>
  <c r="AA7" i="6"/>
  <c r="AA37" i="6"/>
  <c r="AB37" i="6"/>
  <c r="E7" i="6"/>
  <c r="AC7" i="6"/>
  <c r="AC37" i="6"/>
  <c r="AD37" i="6"/>
  <c r="AF37" i="6"/>
  <c r="AF38" i="6"/>
  <c r="B11" i="6"/>
  <c r="Z11" i="6"/>
  <c r="Z41" i="6"/>
  <c r="AA41" i="6"/>
  <c r="D11" i="6"/>
  <c r="AB11" i="6"/>
  <c r="AB41" i="6"/>
  <c r="E11" i="6"/>
  <c r="AC11" i="6"/>
  <c r="AC41" i="6"/>
  <c r="AD41" i="6"/>
  <c r="AF41" i="6"/>
  <c r="B12" i="6"/>
  <c r="Z12" i="6"/>
  <c r="Z42" i="6"/>
  <c r="AA42" i="6"/>
  <c r="D12" i="6"/>
  <c r="AB12" i="6"/>
  <c r="AB42" i="6"/>
  <c r="E12" i="6"/>
  <c r="AC12" i="6"/>
  <c r="AC42" i="6"/>
  <c r="AD42" i="6"/>
  <c r="AF42" i="6"/>
  <c r="B13" i="6"/>
  <c r="Z13" i="6"/>
  <c r="Z43" i="6"/>
  <c r="C13" i="6"/>
  <c r="AA13" i="6"/>
  <c r="AA43" i="6"/>
  <c r="D13" i="6"/>
  <c r="AB13" i="6"/>
  <c r="AB43" i="6"/>
  <c r="E13" i="6"/>
  <c r="AC13" i="6"/>
  <c r="AC43" i="6"/>
  <c r="AD43" i="6"/>
  <c r="AF43" i="6"/>
  <c r="AF44" i="6"/>
  <c r="B17" i="6"/>
  <c r="Z17" i="6"/>
  <c r="Z47" i="6"/>
  <c r="C17" i="6"/>
  <c r="AA17" i="6"/>
  <c r="AA47" i="6"/>
  <c r="D17" i="6"/>
  <c r="AB17" i="6"/>
  <c r="AB47" i="6"/>
  <c r="E17" i="6"/>
  <c r="AC47" i="6"/>
  <c r="AD47" i="6"/>
  <c r="AF47" i="6"/>
  <c r="B18" i="6"/>
  <c r="Z18" i="6"/>
  <c r="Z48" i="6"/>
  <c r="C18" i="6"/>
  <c r="AA18" i="6"/>
  <c r="AA48" i="6"/>
  <c r="D18" i="6"/>
  <c r="AB18" i="6"/>
  <c r="AB48" i="6"/>
  <c r="E18" i="6"/>
  <c r="AC18" i="6"/>
  <c r="AC48" i="6"/>
  <c r="AD48" i="6"/>
  <c r="AF48" i="6"/>
  <c r="B19" i="6"/>
  <c r="Z19" i="6"/>
  <c r="Z49" i="6"/>
  <c r="C19" i="6"/>
  <c r="AA19" i="6"/>
  <c r="AA49" i="6"/>
  <c r="D19" i="6"/>
  <c r="AB19" i="6"/>
  <c r="AB49" i="6"/>
  <c r="E19" i="6"/>
  <c r="AC19" i="6"/>
  <c r="AC49" i="6"/>
  <c r="AD49" i="6"/>
  <c r="AF49" i="6"/>
  <c r="Z50" i="6"/>
  <c r="C20" i="6"/>
  <c r="AA20" i="6"/>
  <c r="AA50" i="6"/>
  <c r="AB50" i="6"/>
  <c r="E20" i="6"/>
  <c r="AC20" i="6"/>
  <c r="AC50" i="6"/>
  <c r="AD50" i="6"/>
  <c r="AF50" i="6"/>
  <c r="B21" i="6"/>
  <c r="Z51" i="6"/>
  <c r="AA51" i="6"/>
  <c r="AB51" i="6"/>
  <c r="E21" i="6"/>
  <c r="AC21" i="6"/>
  <c r="AC51" i="6"/>
  <c r="AD51" i="6"/>
  <c r="AF51" i="6"/>
  <c r="B22" i="6"/>
  <c r="Z22" i="6"/>
  <c r="Z52" i="6"/>
  <c r="C22" i="6"/>
  <c r="AA22" i="6"/>
  <c r="AA52" i="6"/>
  <c r="D22" i="6"/>
  <c r="AB22" i="6"/>
  <c r="AB52" i="6"/>
  <c r="E22" i="6"/>
  <c r="AC22" i="6"/>
  <c r="AC52" i="6"/>
  <c r="AD52" i="6"/>
  <c r="AF52" i="6"/>
  <c r="Z53" i="6"/>
  <c r="AA53" i="6"/>
  <c r="AB53" i="6"/>
  <c r="AC53" i="6"/>
  <c r="AD53" i="6"/>
  <c r="AF53" i="6"/>
  <c r="Z54" i="6"/>
  <c r="AA54" i="6"/>
  <c r="AB54" i="6"/>
  <c r="AC54" i="6"/>
  <c r="AD54" i="6"/>
  <c r="AF54" i="6"/>
  <c r="AF55" i="6"/>
  <c r="AF57" i="6"/>
  <c r="AD38" i="6"/>
  <c r="AD44" i="6"/>
  <c r="AD55" i="6"/>
  <c r="AD57" i="6"/>
  <c r="AC38" i="6"/>
  <c r="AC44" i="6"/>
  <c r="AC55" i="6"/>
  <c r="AC57" i="6"/>
  <c r="AB38" i="6"/>
  <c r="AB44" i="6"/>
  <c r="AB55" i="6"/>
  <c r="AB57" i="6"/>
  <c r="AA38" i="6"/>
  <c r="AA44" i="6"/>
  <c r="AA55" i="6"/>
  <c r="AA57" i="6"/>
  <c r="Z38" i="6"/>
  <c r="Z44" i="6"/>
  <c r="Z55" i="6"/>
  <c r="Z57" i="6"/>
  <c r="R6" i="6"/>
  <c r="R36" i="6"/>
  <c r="S6" i="6"/>
  <c r="S36" i="6"/>
  <c r="T36" i="6"/>
  <c r="U6" i="6"/>
  <c r="U36" i="6"/>
  <c r="V6" i="6"/>
  <c r="V36" i="6"/>
  <c r="X36" i="6"/>
  <c r="R7" i="6"/>
  <c r="R37" i="6"/>
  <c r="S7" i="6"/>
  <c r="S37" i="6"/>
  <c r="T37" i="6"/>
  <c r="U7" i="6"/>
  <c r="U37" i="6"/>
  <c r="V37" i="6"/>
  <c r="X37" i="6"/>
  <c r="X38" i="6"/>
  <c r="R11" i="6"/>
  <c r="R41" i="6"/>
  <c r="S41" i="6"/>
  <c r="T11" i="6"/>
  <c r="T41" i="6"/>
  <c r="U11" i="6"/>
  <c r="U41" i="6"/>
  <c r="V41" i="6"/>
  <c r="X41" i="6"/>
  <c r="R12" i="6"/>
  <c r="R42" i="6"/>
  <c r="S42" i="6"/>
  <c r="T12" i="6"/>
  <c r="T42" i="6"/>
  <c r="U12" i="6"/>
  <c r="U42" i="6"/>
  <c r="V42" i="6"/>
  <c r="X42" i="6"/>
  <c r="R13" i="6"/>
  <c r="R43" i="6"/>
  <c r="S13" i="6"/>
  <c r="S43" i="6"/>
  <c r="T13" i="6"/>
  <c r="T43" i="6"/>
  <c r="U13" i="6"/>
  <c r="U43" i="6"/>
  <c r="V43" i="6"/>
  <c r="X43" i="6"/>
  <c r="X44" i="6"/>
  <c r="R17" i="6"/>
  <c r="R47" i="6"/>
  <c r="S17" i="6"/>
  <c r="S47" i="6"/>
  <c r="T17" i="6"/>
  <c r="T47" i="6"/>
  <c r="U47" i="6"/>
  <c r="V47" i="6"/>
  <c r="X47" i="6"/>
  <c r="R18" i="6"/>
  <c r="R48" i="6"/>
  <c r="S18" i="6"/>
  <c r="S48" i="6"/>
  <c r="T18" i="6"/>
  <c r="T48" i="6"/>
  <c r="U18" i="6"/>
  <c r="U48" i="6"/>
  <c r="V48" i="6"/>
  <c r="X48" i="6"/>
  <c r="R19" i="6"/>
  <c r="R49" i="6"/>
  <c r="S19" i="6"/>
  <c r="S49" i="6"/>
  <c r="T19" i="6"/>
  <c r="T49" i="6"/>
  <c r="U19" i="6"/>
  <c r="U49" i="6"/>
  <c r="V49" i="6"/>
  <c r="X49" i="6"/>
  <c r="R50" i="6"/>
  <c r="S20" i="6"/>
  <c r="S50" i="6"/>
  <c r="T50" i="6"/>
  <c r="U20" i="6"/>
  <c r="U50" i="6"/>
  <c r="V50" i="6"/>
  <c r="X50" i="6"/>
  <c r="R51" i="6"/>
  <c r="S51" i="6"/>
  <c r="T51" i="6"/>
  <c r="U21" i="6"/>
  <c r="U51" i="6"/>
  <c r="V51" i="6"/>
  <c r="X51" i="6"/>
  <c r="R22" i="6"/>
  <c r="R52" i="6"/>
  <c r="S22" i="6"/>
  <c r="S52" i="6"/>
  <c r="T22" i="6"/>
  <c r="T52" i="6"/>
  <c r="U22" i="6"/>
  <c r="U52" i="6"/>
  <c r="V52" i="6"/>
  <c r="X52" i="6"/>
  <c r="R53" i="6"/>
  <c r="S53" i="6"/>
  <c r="T53" i="6"/>
  <c r="U53" i="6"/>
  <c r="V53" i="6"/>
  <c r="X53" i="6"/>
  <c r="R54" i="6"/>
  <c r="S54" i="6"/>
  <c r="T54" i="6"/>
  <c r="U54" i="6"/>
  <c r="V54" i="6"/>
  <c r="X54" i="6"/>
  <c r="X55" i="6"/>
  <c r="X57" i="6"/>
  <c r="V38" i="6"/>
  <c r="V44" i="6"/>
  <c r="V55" i="6"/>
  <c r="V57" i="6"/>
  <c r="U38" i="6"/>
  <c r="U44" i="6"/>
  <c r="U55" i="6"/>
  <c r="U57" i="6"/>
  <c r="T38" i="6"/>
  <c r="T44" i="6"/>
  <c r="T55" i="6"/>
  <c r="T57" i="6"/>
  <c r="S38" i="6"/>
  <c r="S44" i="6"/>
  <c r="S55" i="6"/>
  <c r="S57" i="6"/>
  <c r="R38" i="6"/>
  <c r="R44" i="6"/>
  <c r="R55" i="6"/>
  <c r="R57" i="6"/>
  <c r="J6" i="6"/>
  <c r="J36" i="6"/>
  <c r="K6" i="6"/>
  <c r="K36" i="6"/>
  <c r="L36" i="6"/>
  <c r="M6" i="6"/>
  <c r="M36" i="6"/>
  <c r="N6" i="6"/>
  <c r="N36" i="6"/>
  <c r="P36" i="6"/>
  <c r="J7" i="6"/>
  <c r="J37" i="6"/>
  <c r="K7" i="6"/>
  <c r="K37" i="6"/>
  <c r="L37" i="6"/>
  <c r="M7" i="6"/>
  <c r="M37" i="6"/>
  <c r="N37" i="6"/>
  <c r="P37" i="6"/>
  <c r="P38" i="6"/>
  <c r="J11" i="6"/>
  <c r="J41" i="6"/>
  <c r="K41" i="6"/>
  <c r="L11" i="6"/>
  <c r="L41" i="6"/>
  <c r="M11" i="6"/>
  <c r="M41" i="6"/>
  <c r="N41" i="6"/>
  <c r="P41" i="6"/>
  <c r="J12" i="6"/>
  <c r="J42" i="6"/>
  <c r="K42" i="6"/>
  <c r="L12" i="6"/>
  <c r="L42" i="6"/>
  <c r="M12" i="6"/>
  <c r="M42" i="6"/>
  <c r="N42" i="6"/>
  <c r="P42" i="6"/>
  <c r="J13" i="6"/>
  <c r="J43" i="6"/>
  <c r="K13" i="6"/>
  <c r="K43" i="6"/>
  <c r="L13" i="6"/>
  <c r="L43" i="6"/>
  <c r="M13" i="6"/>
  <c r="M43" i="6"/>
  <c r="N43" i="6"/>
  <c r="P43" i="6"/>
  <c r="P44" i="6"/>
  <c r="J17" i="6"/>
  <c r="J47" i="6"/>
  <c r="K17" i="6"/>
  <c r="K47" i="6"/>
  <c r="L17" i="6"/>
  <c r="L47" i="6"/>
  <c r="M47" i="6"/>
  <c r="N47" i="6"/>
  <c r="P47" i="6"/>
  <c r="J18" i="6"/>
  <c r="J48" i="6"/>
  <c r="K18" i="6"/>
  <c r="K48" i="6"/>
  <c r="L18" i="6"/>
  <c r="L48" i="6"/>
  <c r="M18" i="6"/>
  <c r="M48" i="6"/>
  <c r="N48" i="6"/>
  <c r="P48" i="6"/>
  <c r="J19" i="6"/>
  <c r="J49" i="6"/>
  <c r="K19" i="6"/>
  <c r="K49" i="6"/>
  <c r="L19" i="6"/>
  <c r="L49" i="6"/>
  <c r="M19" i="6"/>
  <c r="M49" i="6"/>
  <c r="N49" i="6"/>
  <c r="P49" i="6"/>
  <c r="J50" i="6"/>
  <c r="K20" i="6"/>
  <c r="K50" i="6"/>
  <c r="L50" i="6"/>
  <c r="M20" i="6"/>
  <c r="M50" i="6"/>
  <c r="N50" i="6"/>
  <c r="P50" i="6"/>
  <c r="J51" i="6"/>
  <c r="K51" i="6"/>
  <c r="L51" i="6"/>
  <c r="M21" i="6"/>
  <c r="M51" i="6"/>
  <c r="N51" i="6"/>
  <c r="P51" i="6"/>
  <c r="J22" i="6"/>
  <c r="J52" i="6"/>
  <c r="K22" i="6"/>
  <c r="K52" i="6"/>
  <c r="L22" i="6"/>
  <c r="L52" i="6"/>
  <c r="M22" i="6"/>
  <c r="M52" i="6"/>
  <c r="N52" i="6"/>
  <c r="P52" i="6"/>
  <c r="J53" i="6"/>
  <c r="K53" i="6"/>
  <c r="L53" i="6"/>
  <c r="M53" i="6"/>
  <c r="N53" i="6"/>
  <c r="P53" i="6"/>
  <c r="J54" i="6"/>
  <c r="K54" i="6"/>
  <c r="L54" i="6"/>
  <c r="M54" i="6"/>
  <c r="N54" i="6"/>
  <c r="P54" i="6"/>
  <c r="P55" i="6"/>
  <c r="P57" i="6"/>
  <c r="N38" i="6"/>
  <c r="N44" i="6"/>
  <c r="N55" i="6"/>
  <c r="N57" i="6"/>
  <c r="M38" i="6"/>
  <c r="M44" i="6"/>
  <c r="M55" i="6"/>
  <c r="M57" i="6"/>
  <c r="L38" i="6"/>
  <c r="L44" i="6"/>
  <c r="L55" i="6"/>
  <c r="L57" i="6"/>
  <c r="K38" i="6"/>
  <c r="K44" i="6"/>
  <c r="K55" i="6"/>
  <c r="K57" i="6"/>
  <c r="J38" i="6"/>
  <c r="J44" i="6"/>
  <c r="J55" i="6"/>
  <c r="J57" i="6"/>
  <c r="AF39" i="6"/>
  <c r="U8" i="6"/>
  <c r="U9" i="6"/>
  <c r="AD39" i="6"/>
  <c r="AC8" i="6"/>
  <c r="AC9" i="6"/>
  <c r="AC39" i="6"/>
  <c r="S8" i="6"/>
  <c r="S9" i="6"/>
  <c r="AB39" i="6"/>
  <c r="R8" i="6"/>
  <c r="R9" i="6"/>
  <c r="AA8" i="6"/>
  <c r="AA9" i="6"/>
  <c r="AA39" i="6"/>
  <c r="Z8" i="6"/>
  <c r="Z9" i="6"/>
  <c r="Z39" i="6"/>
  <c r="X39" i="6"/>
  <c r="V39" i="6"/>
  <c r="M8" i="6"/>
  <c r="M9" i="6"/>
  <c r="U39" i="6"/>
  <c r="T39" i="6"/>
  <c r="K8" i="6"/>
  <c r="K9" i="6"/>
  <c r="S39" i="6"/>
  <c r="J8" i="6"/>
  <c r="J9" i="6"/>
  <c r="R39" i="6"/>
  <c r="P39" i="6"/>
  <c r="N39" i="6"/>
  <c r="E8" i="6"/>
  <c r="E9" i="6"/>
  <c r="M39" i="6"/>
  <c r="L39" i="6"/>
  <c r="C8" i="6"/>
  <c r="C9" i="6"/>
  <c r="K39" i="6"/>
  <c r="B8" i="6"/>
  <c r="B9" i="6"/>
  <c r="J39" i="6"/>
  <c r="E14" i="6"/>
  <c r="E25" i="6"/>
  <c r="E27" i="6"/>
  <c r="E32" i="6"/>
  <c r="E33" i="6"/>
  <c r="D8" i="6"/>
  <c r="D14" i="6"/>
  <c r="D25" i="6"/>
  <c r="D27" i="6"/>
  <c r="D32" i="6"/>
  <c r="D33" i="6"/>
  <c r="C14" i="6"/>
  <c r="C25" i="6"/>
  <c r="C27" i="6"/>
  <c r="C32" i="6"/>
  <c r="C33" i="6"/>
  <c r="B14" i="6"/>
  <c r="B25" i="6"/>
  <c r="B27" i="6"/>
  <c r="B32" i="6"/>
  <c r="B33" i="6"/>
  <c r="BM32" i="6"/>
  <c r="AF32" i="6"/>
  <c r="X32" i="6"/>
  <c r="P32" i="6"/>
  <c r="H32" i="6"/>
  <c r="AF31" i="6"/>
  <c r="X31" i="6"/>
  <c r="P31" i="6"/>
  <c r="H31" i="6"/>
  <c r="BE29" i="6"/>
  <c r="BB29" i="6"/>
  <c r="BA29" i="6"/>
  <c r="AZ29" i="6"/>
  <c r="AY29" i="6"/>
  <c r="AW29" i="6"/>
  <c r="AT29" i="6"/>
  <c r="AS29" i="6"/>
  <c r="AR29" i="6"/>
  <c r="AQ29" i="6"/>
  <c r="AO29" i="6"/>
  <c r="AL29" i="6"/>
  <c r="AK29" i="6"/>
  <c r="AJ29" i="6"/>
  <c r="AI29" i="6"/>
  <c r="AF29" i="6"/>
  <c r="AC29" i="6"/>
  <c r="AB29" i="6"/>
  <c r="AA29" i="6"/>
  <c r="Z29" i="6"/>
  <c r="X29" i="6"/>
  <c r="U29" i="6"/>
  <c r="T29" i="6"/>
  <c r="S29" i="6"/>
  <c r="R29" i="6"/>
  <c r="P29" i="6"/>
  <c r="M29" i="6"/>
  <c r="L29" i="6"/>
  <c r="K29" i="6"/>
  <c r="J29" i="6"/>
  <c r="H29" i="6"/>
  <c r="E29" i="6"/>
  <c r="D29" i="6"/>
  <c r="C29" i="6"/>
  <c r="B29" i="6"/>
  <c r="BG6" i="6"/>
  <c r="BH6" i="6"/>
  <c r="BJ6" i="6"/>
  <c r="BK6" i="6"/>
  <c r="BM6" i="6"/>
  <c r="BG7" i="6"/>
  <c r="BH7" i="6"/>
  <c r="BJ7" i="6"/>
  <c r="BM7" i="6"/>
  <c r="BM8" i="6"/>
  <c r="BG11" i="6"/>
  <c r="BI11" i="6"/>
  <c r="BJ11" i="6"/>
  <c r="BM11" i="6"/>
  <c r="BG12" i="6"/>
  <c r="BI12" i="6"/>
  <c r="BJ12" i="6"/>
  <c r="BM12" i="6"/>
  <c r="BG13" i="6"/>
  <c r="BH13" i="6"/>
  <c r="BI13" i="6"/>
  <c r="BJ13" i="6"/>
  <c r="BM13" i="6"/>
  <c r="BM14" i="6"/>
  <c r="BG17" i="6"/>
  <c r="BH17" i="6"/>
  <c r="BI17" i="6"/>
  <c r="BM17" i="6"/>
  <c r="BG18" i="6"/>
  <c r="BH18" i="6"/>
  <c r="BI18" i="6"/>
  <c r="BJ18" i="6"/>
  <c r="BM18" i="6"/>
  <c r="BG19" i="6"/>
  <c r="BH19" i="6"/>
  <c r="BI19" i="6"/>
  <c r="BJ19" i="6"/>
  <c r="BM19" i="6"/>
  <c r="BH20" i="6"/>
  <c r="BJ20" i="6"/>
  <c r="BM20" i="6"/>
  <c r="BJ21" i="6"/>
  <c r="BM21" i="6"/>
  <c r="BG22" i="6"/>
  <c r="BH22" i="6"/>
  <c r="BI22" i="6"/>
  <c r="BJ22" i="6"/>
  <c r="BM22" i="6"/>
  <c r="BM23" i="6"/>
  <c r="BM24" i="6"/>
  <c r="BM25" i="6"/>
  <c r="BM27" i="6"/>
  <c r="BK8" i="6"/>
  <c r="BK14" i="6"/>
  <c r="BK25" i="6"/>
  <c r="BK27" i="6"/>
  <c r="BJ8" i="6"/>
  <c r="BJ14" i="6"/>
  <c r="BJ25" i="6"/>
  <c r="BJ27" i="6"/>
  <c r="BI8" i="6"/>
  <c r="BI14" i="6"/>
  <c r="BI25" i="6"/>
  <c r="BI27" i="6"/>
  <c r="BH8" i="6"/>
  <c r="BH14" i="6"/>
  <c r="BH25" i="6"/>
  <c r="BH27" i="6"/>
  <c r="BG8" i="6"/>
  <c r="BG14" i="6"/>
  <c r="BG25" i="6"/>
  <c r="BG27" i="6"/>
  <c r="AY6" i="6"/>
  <c r="AZ6" i="6"/>
  <c r="BB6" i="6"/>
  <c r="BC6" i="6"/>
  <c r="BE6" i="6"/>
  <c r="AY7" i="6"/>
  <c r="AZ7" i="6"/>
  <c r="BB7" i="6"/>
  <c r="BE7" i="6"/>
  <c r="BE8" i="6"/>
  <c r="AY11" i="6"/>
  <c r="BA11" i="6"/>
  <c r="BB11" i="6"/>
  <c r="BE11" i="6"/>
  <c r="AY12" i="6"/>
  <c r="BA12" i="6"/>
  <c r="BB12" i="6"/>
  <c r="BE12" i="6"/>
  <c r="AY13" i="6"/>
  <c r="AZ13" i="6"/>
  <c r="BA13" i="6"/>
  <c r="BB13" i="6"/>
  <c r="BE13" i="6"/>
  <c r="BE14" i="6"/>
  <c r="AY17" i="6"/>
  <c r="AZ17" i="6"/>
  <c r="BA17" i="6"/>
  <c r="BE17" i="6"/>
  <c r="AY18" i="6"/>
  <c r="AZ18" i="6"/>
  <c r="BA18" i="6"/>
  <c r="BB18" i="6"/>
  <c r="BE18" i="6"/>
  <c r="AY19" i="6"/>
  <c r="AZ19" i="6"/>
  <c r="BA19" i="6"/>
  <c r="BB19" i="6"/>
  <c r="BE19" i="6"/>
  <c r="AZ20" i="6"/>
  <c r="BB20" i="6"/>
  <c r="BE20" i="6"/>
  <c r="BB21" i="6"/>
  <c r="BE21" i="6"/>
  <c r="AY22" i="6"/>
  <c r="AZ22" i="6"/>
  <c r="BA22" i="6"/>
  <c r="BB22" i="6"/>
  <c r="BE22" i="6"/>
  <c r="BE23" i="6"/>
  <c r="BE24" i="6"/>
  <c r="BE25" i="6"/>
  <c r="BE27" i="6"/>
  <c r="BC8" i="6"/>
  <c r="BC14" i="6"/>
  <c r="BC25" i="6"/>
  <c r="BC27" i="6"/>
  <c r="BB8" i="6"/>
  <c r="BB14" i="6"/>
  <c r="BB25" i="6"/>
  <c r="BB27" i="6"/>
  <c r="BA8" i="6"/>
  <c r="BA14" i="6"/>
  <c r="BA25" i="6"/>
  <c r="BA27" i="6"/>
  <c r="AZ8" i="6"/>
  <c r="AZ14" i="6"/>
  <c r="AZ25" i="6"/>
  <c r="AZ27" i="6"/>
  <c r="AY8" i="6"/>
  <c r="AY14" i="6"/>
  <c r="AY25" i="6"/>
  <c r="AY27" i="6"/>
  <c r="AQ6" i="6"/>
  <c r="AR6" i="6"/>
  <c r="AT6" i="6"/>
  <c r="AU6" i="6"/>
  <c r="AW6" i="6"/>
  <c r="AQ7" i="6"/>
  <c r="AR7" i="6"/>
  <c r="AT7" i="6"/>
  <c r="AW7" i="6"/>
  <c r="AW8" i="6"/>
  <c r="AQ11" i="6"/>
  <c r="AS11" i="6"/>
  <c r="AT11" i="6"/>
  <c r="AW11" i="6"/>
  <c r="AQ12" i="6"/>
  <c r="AS12" i="6"/>
  <c r="AT12" i="6"/>
  <c r="AW12" i="6"/>
  <c r="AQ13" i="6"/>
  <c r="AR13" i="6"/>
  <c r="AS13" i="6"/>
  <c r="AT13" i="6"/>
  <c r="AW13" i="6"/>
  <c r="AW14" i="6"/>
  <c r="AQ17" i="6"/>
  <c r="AR17" i="6"/>
  <c r="AS17" i="6"/>
  <c r="AW17" i="6"/>
  <c r="AQ18" i="6"/>
  <c r="AR18" i="6"/>
  <c r="AS18" i="6"/>
  <c r="AT18" i="6"/>
  <c r="AW18" i="6"/>
  <c r="AQ19" i="6"/>
  <c r="AR19" i="6"/>
  <c r="AS19" i="6"/>
  <c r="AT19" i="6"/>
  <c r="AW19" i="6"/>
  <c r="AR20" i="6"/>
  <c r="AT20" i="6"/>
  <c r="AW20" i="6"/>
  <c r="AT21" i="6"/>
  <c r="AW21" i="6"/>
  <c r="AQ22" i="6"/>
  <c r="AR22" i="6"/>
  <c r="AS22" i="6"/>
  <c r="AT22" i="6"/>
  <c r="AW22" i="6"/>
  <c r="AW23" i="6"/>
  <c r="AW24" i="6"/>
  <c r="AW25" i="6"/>
  <c r="AW27" i="6"/>
  <c r="AU8" i="6"/>
  <c r="AU14" i="6"/>
  <c r="AU25" i="6"/>
  <c r="AU27" i="6"/>
  <c r="AT8" i="6"/>
  <c r="AT14" i="6"/>
  <c r="AT25" i="6"/>
  <c r="AT27" i="6"/>
  <c r="AS8" i="6"/>
  <c r="AS14" i="6"/>
  <c r="AS25" i="6"/>
  <c r="AS27" i="6"/>
  <c r="AR8" i="6"/>
  <c r="AR14" i="6"/>
  <c r="AR25" i="6"/>
  <c r="AR27" i="6"/>
  <c r="AQ8" i="6"/>
  <c r="AQ14" i="6"/>
  <c r="AQ25" i="6"/>
  <c r="AQ27" i="6"/>
  <c r="AI6" i="6"/>
  <c r="AJ6" i="6"/>
  <c r="AL6" i="6"/>
  <c r="AM6" i="6"/>
  <c r="AO6" i="6"/>
  <c r="AI7" i="6"/>
  <c r="AJ7" i="6"/>
  <c r="AL7" i="6"/>
  <c r="AO7" i="6"/>
  <c r="AO8" i="6"/>
  <c r="AI11" i="6"/>
  <c r="AK11" i="6"/>
  <c r="AL11" i="6"/>
  <c r="AO11" i="6"/>
  <c r="AI12" i="6"/>
  <c r="AK12" i="6"/>
  <c r="AL12" i="6"/>
  <c r="AO12" i="6"/>
  <c r="AI13" i="6"/>
  <c r="AJ13" i="6"/>
  <c r="AK13" i="6"/>
  <c r="AL13" i="6"/>
  <c r="AO13" i="6"/>
  <c r="AO14" i="6"/>
  <c r="AI17" i="6"/>
  <c r="AJ17" i="6"/>
  <c r="AK17" i="6"/>
  <c r="AO17" i="6"/>
  <c r="AI18" i="6"/>
  <c r="AJ18" i="6"/>
  <c r="AK18" i="6"/>
  <c r="AL18" i="6"/>
  <c r="AO18" i="6"/>
  <c r="AI19" i="6"/>
  <c r="AJ19" i="6"/>
  <c r="AK19" i="6"/>
  <c r="AL19" i="6"/>
  <c r="AO19" i="6"/>
  <c r="AJ20" i="6"/>
  <c r="AL20" i="6"/>
  <c r="AO20" i="6"/>
  <c r="AL21" i="6"/>
  <c r="AO21" i="6"/>
  <c r="AI22" i="6"/>
  <c r="AJ22" i="6"/>
  <c r="AK22" i="6"/>
  <c r="AL22" i="6"/>
  <c r="AO22" i="6"/>
  <c r="AO23" i="6"/>
  <c r="AO24" i="6"/>
  <c r="AO25" i="6"/>
  <c r="AO27" i="6"/>
  <c r="AM8" i="6"/>
  <c r="AM14" i="6"/>
  <c r="AM25" i="6"/>
  <c r="AM27" i="6"/>
  <c r="AL8" i="6"/>
  <c r="AL14" i="6"/>
  <c r="AL25" i="6"/>
  <c r="AL27" i="6"/>
  <c r="AK8" i="6"/>
  <c r="AK14" i="6"/>
  <c r="AK25" i="6"/>
  <c r="AK27" i="6"/>
  <c r="AJ8" i="6"/>
  <c r="AJ14" i="6"/>
  <c r="AJ25" i="6"/>
  <c r="AJ27" i="6"/>
  <c r="AI8" i="6"/>
  <c r="AI14" i="6"/>
  <c r="AI25" i="6"/>
  <c r="AI27" i="6"/>
  <c r="AF6" i="6"/>
  <c r="AF7" i="6"/>
  <c r="AF8" i="6"/>
  <c r="AF11" i="6"/>
  <c r="AF12" i="6"/>
  <c r="AF13" i="6"/>
  <c r="AF14" i="6"/>
  <c r="AF17" i="6"/>
  <c r="AF18" i="6"/>
  <c r="AF19" i="6"/>
  <c r="AF20" i="6"/>
  <c r="AF21" i="6"/>
  <c r="AF22" i="6"/>
  <c r="AF23" i="6"/>
  <c r="AF24" i="6"/>
  <c r="AF25" i="6"/>
  <c r="AF27" i="6"/>
  <c r="AD8" i="6"/>
  <c r="AD14" i="6"/>
  <c r="AD25" i="6"/>
  <c r="AD27" i="6"/>
  <c r="AC14" i="6"/>
  <c r="AC25" i="6"/>
  <c r="AC27" i="6"/>
  <c r="AB8" i="6"/>
  <c r="AB14" i="6"/>
  <c r="AB25" i="6"/>
  <c r="AB27" i="6"/>
  <c r="AA14" i="6"/>
  <c r="AA25" i="6"/>
  <c r="AA27" i="6"/>
  <c r="Z14" i="6"/>
  <c r="Z25" i="6"/>
  <c r="Z27" i="6"/>
  <c r="X6" i="6"/>
  <c r="X7" i="6"/>
  <c r="X8" i="6"/>
  <c r="X11" i="6"/>
  <c r="X12" i="6"/>
  <c r="X13" i="6"/>
  <c r="X14" i="6"/>
  <c r="X17" i="6"/>
  <c r="X18" i="6"/>
  <c r="X19" i="6"/>
  <c r="X20" i="6"/>
  <c r="X21" i="6"/>
  <c r="X22" i="6"/>
  <c r="X23" i="6"/>
  <c r="X24" i="6"/>
  <c r="X25" i="6"/>
  <c r="X27" i="6"/>
  <c r="V8" i="6"/>
  <c r="V14" i="6"/>
  <c r="V25" i="6"/>
  <c r="V27" i="6"/>
  <c r="U14" i="6"/>
  <c r="U25" i="6"/>
  <c r="U27" i="6"/>
  <c r="T8" i="6"/>
  <c r="T14" i="6"/>
  <c r="T25" i="6"/>
  <c r="T27" i="6"/>
  <c r="S14" i="6"/>
  <c r="S25" i="6"/>
  <c r="S27" i="6"/>
  <c r="R14" i="6"/>
  <c r="R25" i="6"/>
  <c r="R27" i="6"/>
  <c r="P6" i="6"/>
  <c r="P7" i="6"/>
  <c r="P8" i="6"/>
  <c r="P11" i="6"/>
  <c r="P12" i="6"/>
  <c r="P13" i="6"/>
  <c r="P14" i="6"/>
  <c r="P17" i="6"/>
  <c r="P18" i="6"/>
  <c r="P19" i="6"/>
  <c r="P20" i="6"/>
  <c r="P21" i="6"/>
  <c r="P22" i="6"/>
  <c r="P23" i="6"/>
  <c r="P24" i="6"/>
  <c r="P25" i="6"/>
  <c r="P27" i="6"/>
  <c r="N8" i="6"/>
  <c r="N14" i="6"/>
  <c r="N25" i="6"/>
  <c r="N27" i="6"/>
  <c r="M14" i="6"/>
  <c r="M25" i="6"/>
  <c r="M27" i="6"/>
  <c r="L8" i="6"/>
  <c r="L14" i="6"/>
  <c r="L25" i="6"/>
  <c r="L27" i="6"/>
  <c r="K14" i="6"/>
  <c r="K25" i="6"/>
  <c r="K27" i="6"/>
  <c r="J14" i="6"/>
  <c r="J25" i="6"/>
  <c r="J27" i="6"/>
  <c r="H6" i="6"/>
  <c r="H7" i="6"/>
  <c r="H8" i="6"/>
  <c r="H11" i="6"/>
  <c r="H12" i="6"/>
  <c r="H13" i="6"/>
  <c r="H14" i="6"/>
  <c r="H17" i="6"/>
  <c r="H18" i="6"/>
  <c r="H19" i="6"/>
  <c r="H20" i="6"/>
  <c r="H21" i="6"/>
  <c r="H22" i="6"/>
  <c r="H23" i="6"/>
  <c r="H24" i="6"/>
  <c r="H25" i="6"/>
  <c r="H27" i="6"/>
  <c r="F8" i="6"/>
  <c r="F14" i="6"/>
  <c r="F25" i="6"/>
  <c r="F27" i="6"/>
  <c r="BM9" i="6"/>
  <c r="BJ9" i="6"/>
  <c r="BH9" i="6"/>
  <c r="BG9" i="6"/>
  <c r="BE9" i="6"/>
  <c r="BB9" i="6"/>
  <c r="AZ9" i="6"/>
  <c r="AY9" i="6"/>
  <c r="AW9" i="6"/>
  <c r="AT9" i="6"/>
  <c r="AR9" i="6"/>
  <c r="AQ9" i="6"/>
  <c r="AO9" i="6"/>
  <c r="AL9" i="6"/>
  <c r="AJ9" i="6"/>
  <c r="AI9" i="6"/>
  <c r="AF9" i="6"/>
  <c r="X9" i="6"/>
  <c r="P9" i="6"/>
  <c r="H9" i="6"/>
  <c r="A3" i="6"/>
  <c r="A1" i="6"/>
  <c r="AH1" i="6"/>
  <c r="BN4" i="5"/>
  <c r="T4" i="5"/>
  <c r="T32" i="5"/>
  <c r="BP4" i="5"/>
  <c r="BQ4" i="5"/>
  <c r="U4" i="5"/>
  <c r="U32" i="5"/>
  <c r="BT4" i="5"/>
  <c r="BU4" i="5"/>
  <c r="V4" i="5"/>
  <c r="V32" i="5"/>
  <c r="BO4" i="5"/>
  <c r="BR4" i="5"/>
  <c r="BS4" i="5"/>
  <c r="W4" i="5"/>
  <c r="W32" i="5"/>
  <c r="X32" i="5"/>
  <c r="BN5" i="5"/>
  <c r="T5" i="5"/>
  <c r="T33" i="5"/>
  <c r="BP5" i="5"/>
  <c r="BQ5" i="5"/>
  <c r="U5" i="5"/>
  <c r="U33" i="5"/>
  <c r="BT5" i="5"/>
  <c r="BU5" i="5"/>
  <c r="V5" i="5"/>
  <c r="V33" i="5"/>
  <c r="BO5" i="5"/>
  <c r="BR5" i="5"/>
  <c r="BS5" i="5"/>
  <c r="BV5" i="5"/>
  <c r="W5" i="5"/>
  <c r="W33" i="5"/>
  <c r="X33" i="5"/>
  <c r="X34" i="5"/>
  <c r="BN9" i="5"/>
  <c r="T9" i="5"/>
  <c r="T37" i="5"/>
  <c r="BP9" i="5"/>
  <c r="BQ9" i="5"/>
  <c r="U9" i="5"/>
  <c r="U37" i="5"/>
  <c r="BT9" i="5"/>
  <c r="V9" i="5"/>
  <c r="V37" i="5"/>
  <c r="BO9" i="5"/>
  <c r="BR9" i="5"/>
  <c r="BS9" i="5"/>
  <c r="W9" i="5"/>
  <c r="W37" i="5"/>
  <c r="X37" i="5"/>
  <c r="BN10" i="5"/>
  <c r="T10" i="5"/>
  <c r="T38" i="5"/>
  <c r="BP10" i="5"/>
  <c r="BQ10" i="5"/>
  <c r="U10" i="5"/>
  <c r="U38" i="5"/>
  <c r="BT10" i="5"/>
  <c r="V10" i="5"/>
  <c r="V38" i="5"/>
  <c r="BR10" i="5"/>
  <c r="BS10" i="5"/>
  <c r="W10" i="5"/>
  <c r="W38" i="5"/>
  <c r="X38" i="5"/>
  <c r="BN11" i="5"/>
  <c r="T11" i="5"/>
  <c r="T39" i="5"/>
  <c r="BQ11" i="5"/>
  <c r="U11" i="5"/>
  <c r="U39" i="5"/>
  <c r="BT11" i="5"/>
  <c r="V11" i="5"/>
  <c r="V39" i="5"/>
  <c r="BO11" i="5"/>
  <c r="BR11" i="5"/>
  <c r="BS11" i="5"/>
  <c r="BV11" i="5"/>
  <c r="W11" i="5"/>
  <c r="W39" i="5"/>
  <c r="X39" i="5"/>
  <c r="X40" i="5"/>
  <c r="BN15" i="5"/>
  <c r="T15" i="5"/>
  <c r="T43" i="5"/>
  <c r="BQ15" i="5"/>
  <c r="U15" i="5"/>
  <c r="U43" i="5"/>
  <c r="BT15" i="5"/>
  <c r="BU15" i="5"/>
  <c r="V15" i="5"/>
  <c r="V43" i="5"/>
  <c r="BO15" i="5"/>
  <c r="BS15" i="5"/>
  <c r="BV15" i="5"/>
  <c r="W15" i="5"/>
  <c r="W43" i="5"/>
  <c r="X43" i="5"/>
  <c r="BN16" i="5"/>
  <c r="T16" i="5"/>
  <c r="T44" i="5"/>
  <c r="BP16" i="5"/>
  <c r="BQ16" i="5"/>
  <c r="U16" i="5"/>
  <c r="U44" i="5"/>
  <c r="BT16" i="5"/>
  <c r="V16" i="5"/>
  <c r="V44" i="5"/>
  <c r="BO16" i="5"/>
  <c r="BR16" i="5"/>
  <c r="BS16" i="5"/>
  <c r="BV16" i="5"/>
  <c r="W16" i="5"/>
  <c r="W44" i="5"/>
  <c r="X44" i="5"/>
  <c r="BN17" i="5"/>
  <c r="T17" i="5"/>
  <c r="T45" i="5"/>
  <c r="BQ17" i="5"/>
  <c r="U17" i="5"/>
  <c r="U45" i="5"/>
  <c r="BT17" i="5"/>
  <c r="BU17" i="5"/>
  <c r="V17" i="5"/>
  <c r="V45" i="5"/>
  <c r="BR17" i="5"/>
  <c r="BS17" i="5"/>
  <c r="BV17" i="5"/>
  <c r="W17" i="5"/>
  <c r="W45" i="5"/>
  <c r="X45" i="5"/>
  <c r="BN18" i="5"/>
  <c r="T18" i="5"/>
  <c r="T46" i="5"/>
  <c r="BQ18" i="5"/>
  <c r="U18" i="5"/>
  <c r="U46" i="5"/>
  <c r="V18" i="5"/>
  <c r="V46" i="5"/>
  <c r="BO18" i="5"/>
  <c r="BS18" i="5"/>
  <c r="W18" i="5"/>
  <c r="W46" i="5"/>
  <c r="X46" i="5"/>
  <c r="T19" i="5"/>
  <c r="T47" i="5"/>
  <c r="BP19" i="5"/>
  <c r="BQ19" i="5"/>
  <c r="U19" i="5"/>
  <c r="U47" i="5"/>
  <c r="BT19" i="5"/>
  <c r="V19" i="5"/>
  <c r="V47" i="5"/>
  <c r="BR19" i="5"/>
  <c r="W19" i="5"/>
  <c r="W47" i="5"/>
  <c r="X47" i="5"/>
  <c r="BN20" i="5"/>
  <c r="T20" i="5"/>
  <c r="T48" i="5"/>
  <c r="BP20" i="5"/>
  <c r="BQ20" i="5"/>
  <c r="U20" i="5"/>
  <c r="U48" i="5"/>
  <c r="BT20" i="5"/>
  <c r="BU20" i="5"/>
  <c r="V20" i="5"/>
  <c r="V48" i="5"/>
  <c r="BO20" i="5"/>
  <c r="BS20" i="5"/>
  <c r="W20" i="5"/>
  <c r="W48" i="5"/>
  <c r="X48" i="5"/>
  <c r="T21" i="5"/>
  <c r="T49" i="5"/>
  <c r="U21" i="5"/>
  <c r="U49" i="5"/>
  <c r="V21" i="5"/>
  <c r="V49" i="5"/>
  <c r="W21" i="5"/>
  <c r="W49" i="5"/>
  <c r="X49" i="5"/>
  <c r="T22" i="5"/>
  <c r="T50" i="5"/>
  <c r="U22" i="5"/>
  <c r="U50" i="5"/>
  <c r="V22" i="5"/>
  <c r="V50" i="5"/>
  <c r="W22" i="5"/>
  <c r="W50" i="5"/>
  <c r="X50" i="5"/>
  <c r="X51" i="5"/>
  <c r="X53" i="5"/>
  <c r="W34" i="5"/>
  <c r="W40" i="5"/>
  <c r="W51" i="5"/>
  <c r="W53" i="5"/>
  <c r="V34" i="5"/>
  <c r="V40" i="5"/>
  <c r="V51" i="5"/>
  <c r="V53" i="5"/>
  <c r="U34" i="5"/>
  <c r="U40" i="5"/>
  <c r="U51" i="5"/>
  <c r="U53" i="5"/>
  <c r="T34" i="5"/>
  <c r="T40" i="5"/>
  <c r="T51" i="5"/>
  <c r="T53" i="5"/>
  <c r="F4" i="5"/>
  <c r="R4" i="5"/>
  <c r="R32" i="5"/>
  <c r="F5" i="5"/>
  <c r="R5" i="5"/>
  <c r="R33" i="5"/>
  <c r="R34" i="5"/>
  <c r="F9" i="5"/>
  <c r="R9" i="5"/>
  <c r="R37" i="5"/>
  <c r="F10" i="5"/>
  <c r="R10" i="5"/>
  <c r="R38" i="5"/>
  <c r="F11" i="5"/>
  <c r="R11" i="5"/>
  <c r="R39" i="5"/>
  <c r="R40" i="5"/>
  <c r="F15" i="5"/>
  <c r="R15" i="5"/>
  <c r="R43" i="5"/>
  <c r="F16" i="5"/>
  <c r="R16" i="5"/>
  <c r="R44" i="5"/>
  <c r="F17" i="5"/>
  <c r="R17" i="5"/>
  <c r="R45" i="5"/>
  <c r="F18" i="5"/>
  <c r="R18" i="5"/>
  <c r="R46" i="5"/>
  <c r="F19" i="5"/>
  <c r="R19" i="5"/>
  <c r="R47" i="5"/>
  <c r="F20" i="5"/>
  <c r="R20" i="5"/>
  <c r="R48" i="5"/>
  <c r="F21" i="5"/>
  <c r="R21" i="5"/>
  <c r="R49" i="5"/>
  <c r="F22" i="5"/>
  <c r="R22" i="5"/>
  <c r="R50" i="5"/>
  <c r="R51" i="5"/>
  <c r="R53" i="5"/>
  <c r="L4" i="5"/>
  <c r="L32" i="5"/>
  <c r="L5" i="5"/>
  <c r="L33" i="5"/>
  <c r="L34" i="5"/>
  <c r="L9" i="5"/>
  <c r="L37" i="5"/>
  <c r="L10" i="5"/>
  <c r="L38" i="5"/>
  <c r="L11" i="5"/>
  <c r="L39" i="5"/>
  <c r="L40" i="5"/>
  <c r="L15" i="5"/>
  <c r="L43" i="5"/>
  <c r="L16" i="5"/>
  <c r="L44" i="5"/>
  <c r="L17" i="5"/>
  <c r="L45" i="5"/>
  <c r="L18" i="5"/>
  <c r="L46" i="5"/>
  <c r="L19" i="5"/>
  <c r="L47" i="5"/>
  <c r="L20" i="5"/>
  <c r="L48" i="5"/>
  <c r="L21" i="5"/>
  <c r="L49" i="5"/>
  <c r="L22" i="5"/>
  <c r="L50" i="5"/>
  <c r="L51" i="5"/>
  <c r="L53" i="5"/>
  <c r="B6" i="5"/>
  <c r="B7" i="5"/>
  <c r="T6" i="5"/>
  <c r="T7" i="5"/>
  <c r="T35" i="5"/>
  <c r="C6" i="5"/>
  <c r="C7" i="5"/>
  <c r="U6" i="5"/>
  <c r="U7" i="5"/>
  <c r="U35" i="5"/>
  <c r="D6" i="5"/>
  <c r="D7" i="5"/>
  <c r="V6" i="5"/>
  <c r="V7" i="5"/>
  <c r="V35" i="5"/>
  <c r="E6" i="5"/>
  <c r="E7" i="5"/>
  <c r="W6" i="5"/>
  <c r="W7" i="5"/>
  <c r="W35" i="5"/>
  <c r="X35" i="5"/>
  <c r="F6" i="5"/>
  <c r="F7" i="5"/>
  <c r="R6" i="5"/>
  <c r="R7" i="5"/>
  <c r="R35" i="5"/>
  <c r="Q6" i="5"/>
  <c r="Q7" i="5"/>
  <c r="Q35" i="5"/>
  <c r="P6" i="5"/>
  <c r="P7" i="5"/>
  <c r="P35" i="5"/>
  <c r="O6" i="5"/>
  <c r="O7" i="5"/>
  <c r="O35" i="5"/>
  <c r="N6" i="5"/>
  <c r="N7" i="5"/>
  <c r="N35" i="5"/>
  <c r="L6" i="5"/>
  <c r="L7" i="5"/>
  <c r="L35" i="5"/>
  <c r="K6" i="5"/>
  <c r="K7" i="5"/>
  <c r="K35" i="5"/>
  <c r="J6" i="5"/>
  <c r="J7" i="5"/>
  <c r="J35" i="5"/>
  <c r="I6" i="5"/>
  <c r="I7" i="5"/>
  <c r="I35" i="5"/>
  <c r="H6" i="5"/>
  <c r="H7" i="5"/>
  <c r="H35" i="5"/>
  <c r="BS6" i="5"/>
  <c r="BS12" i="5"/>
  <c r="BS23" i="5"/>
  <c r="BS25" i="5"/>
  <c r="BS27" i="5"/>
  <c r="BS28" i="5"/>
  <c r="BF6" i="5"/>
  <c r="BF12" i="5"/>
  <c r="BF23" i="5"/>
  <c r="BF25" i="5"/>
  <c r="BF27" i="5"/>
  <c r="BF28" i="5"/>
  <c r="DT27" i="5"/>
  <c r="DR27" i="5"/>
  <c r="DQ27" i="5"/>
  <c r="DP27" i="5"/>
  <c r="DO27" i="5"/>
  <c r="DM27" i="5"/>
  <c r="DL27" i="5"/>
  <c r="DK27" i="5"/>
  <c r="DJ27" i="5"/>
  <c r="DH27" i="5"/>
  <c r="DF27" i="5"/>
  <c r="DE27" i="5"/>
  <c r="DD27" i="5"/>
  <c r="DC27" i="5"/>
  <c r="DB27" i="5"/>
  <c r="DA27" i="5"/>
  <c r="CZ27" i="5"/>
  <c r="CY27" i="5"/>
  <c r="CX27" i="5"/>
  <c r="CV27" i="5"/>
  <c r="CS27" i="5"/>
  <c r="CR27" i="5"/>
  <c r="CQ27" i="5"/>
  <c r="CO27" i="5"/>
  <c r="CN27" i="5"/>
  <c r="CM27" i="5"/>
  <c r="CL27" i="5"/>
  <c r="CJ27" i="5"/>
  <c r="CG27" i="5"/>
  <c r="CF27" i="5"/>
  <c r="CE27" i="5"/>
  <c r="CC27" i="5"/>
  <c r="CB27" i="5"/>
  <c r="CA27" i="5"/>
  <c r="BZ27" i="5"/>
  <c r="BX27" i="5"/>
  <c r="BU27" i="5"/>
  <c r="BT27" i="5"/>
  <c r="BR27" i="5"/>
  <c r="BQ27" i="5"/>
  <c r="BP27" i="5"/>
  <c r="BO27" i="5"/>
  <c r="BN27" i="5"/>
  <c r="BK27" i="5"/>
  <c r="BI27" i="5"/>
  <c r="BH27" i="5"/>
  <c r="BG27" i="5"/>
  <c r="BE27" i="5"/>
  <c r="BD27" i="5"/>
  <c r="BC27" i="5"/>
  <c r="BB27" i="5"/>
  <c r="BA27" i="5"/>
  <c r="AX27" i="5"/>
  <c r="AU27" i="5"/>
  <c r="AT27" i="5"/>
  <c r="AS27" i="5"/>
  <c r="AQ27" i="5"/>
  <c r="AP27" i="5"/>
  <c r="AO27" i="5"/>
  <c r="AN27" i="5"/>
  <c r="AK27" i="5"/>
  <c r="AI27" i="5"/>
  <c r="AH27" i="5"/>
  <c r="AG27" i="5"/>
  <c r="AD27" i="5"/>
  <c r="AC27" i="5"/>
  <c r="AB27" i="5"/>
  <c r="AA27" i="5"/>
  <c r="X27" i="5"/>
  <c r="R27" i="5"/>
  <c r="L27" i="5"/>
  <c r="F27" i="5"/>
  <c r="E27" i="5"/>
  <c r="D27" i="5"/>
  <c r="C27" i="5"/>
  <c r="B27" i="5"/>
  <c r="DJ4" i="5"/>
  <c r="DK4" i="5"/>
  <c r="DL4" i="5"/>
  <c r="DM4" i="5"/>
  <c r="DO4" i="5"/>
  <c r="DP4" i="5"/>
  <c r="DQ4" i="5"/>
  <c r="DT4" i="5"/>
  <c r="DJ5" i="5"/>
  <c r="DK5" i="5"/>
  <c r="DL5" i="5"/>
  <c r="DM5" i="5"/>
  <c r="DO5" i="5"/>
  <c r="DP5" i="5"/>
  <c r="DQ5" i="5"/>
  <c r="DR5" i="5"/>
  <c r="DT5" i="5"/>
  <c r="DT6" i="5"/>
  <c r="DJ9" i="5"/>
  <c r="DK9" i="5"/>
  <c r="DL9" i="5"/>
  <c r="DM9" i="5"/>
  <c r="DO9" i="5"/>
  <c r="DP9" i="5"/>
  <c r="DT9" i="5"/>
  <c r="DJ10" i="5"/>
  <c r="DL10" i="5"/>
  <c r="DM10" i="5"/>
  <c r="DO10" i="5"/>
  <c r="DP10" i="5"/>
  <c r="DT10" i="5"/>
  <c r="DJ11" i="5"/>
  <c r="DK11" i="5"/>
  <c r="DM11" i="5"/>
  <c r="DO11" i="5"/>
  <c r="DP11" i="5"/>
  <c r="DR11" i="5"/>
  <c r="DT11" i="5"/>
  <c r="DT12" i="5"/>
  <c r="DJ15" i="5"/>
  <c r="DK15" i="5"/>
  <c r="DM15" i="5"/>
  <c r="DO15" i="5"/>
  <c r="DP15" i="5"/>
  <c r="DQ15" i="5"/>
  <c r="DR15" i="5"/>
  <c r="DT15" i="5"/>
  <c r="DJ16" i="5"/>
  <c r="DK16" i="5"/>
  <c r="DL16" i="5"/>
  <c r="DM16" i="5"/>
  <c r="DO16" i="5"/>
  <c r="DP16" i="5"/>
  <c r="DT16" i="5"/>
  <c r="DJ17" i="5"/>
  <c r="DM17" i="5"/>
  <c r="DO17" i="5"/>
  <c r="DP17" i="5"/>
  <c r="DQ17" i="5"/>
  <c r="DR17" i="5"/>
  <c r="DT17" i="5"/>
  <c r="DJ18" i="5"/>
  <c r="DK18" i="5"/>
  <c r="DL18" i="5"/>
  <c r="DM18" i="5"/>
  <c r="DO18" i="5"/>
  <c r="DT18" i="5"/>
  <c r="DM19" i="5"/>
  <c r="DP19" i="5"/>
  <c r="DT19" i="5"/>
  <c r="DJ20" i="5"/>
  <c r="DK20" i="5"/>
  <c r="DL20" i="5"/>
  <c r="DM20" i="5"/>
  <c r="DO20" i="5"/>
  <c r="DP20" i="5"/>
  <c r="DQ20" i="5"/>
  <c r="DT20" i="5"/>
  <c r="DT21" i="5"/>
  <c r="DT22" i="5"/>
  <c r="DT23" i="5"/>
  <c r="DT25" i="5"/>
  <c r="DS6" i="5"/>
  <c r="DS12" i="5"/>
  <c r="DS23" i="5"/>
  <c r="DS25" i="5"/>
  <c r="DR6" i="5"/>
  <c r="DR12" i="5"/>
  <c r="DR23" i="5"/>
  <c r="DR25" i="5"/>
  <c r="DQ6" i="5"/>
  <c r="DQ12" i="5"/>
  <c r="DQ23" i="5"/>
  <c r="DQ25" i="5"/>
  <c r="DP6" i="5"/>
  <c r="DP12" i="5"/>
  <c r="DP23" i="5"/>
  <c r="DP25" i="5"/>
  <c r="DO6" i="5"/>
  <c r="DO12" i="5"/>
  <c r="DO23" i="5"/>
  <c r="DO25" i="5"/>
  <c r="DN6" i="5"/>
  <c r="DN12" i="5"/>
  <c r="DN23" i="5"/>
  <c r="DN25" i="5"/>
  <c r="DM6" i="5"/>
  <c r="DM12" i="5"/>
  <c r="DM23" i="5"/>
  <c r="DM25" i="5"/>
  <c r="DL6" i="5"/>
  <c r="DL12" i="5"/>
  <c r="DL23" i="5"/>
  <c r="DL25" i="5"/>
  <c r="DK6" i="5"/>
  <c r="DK12" i="5"/>
  <c r="DK23" i="5"/>
  <c r="DK25" i="5"/>
  <c r="DJ6" i="5"/>
  <c r="DJ12" i="5"/>
  <c r="DJ23" i="5"/>
  <c r="DJ25" i="5"/>
  <c r="CX4" i="5"/>
  <c r="CY4" i="5"/>
  <c r="CZ4" i="5"/>
  <c r="DA4" i="5"/>
  <c r="DB4" i="5"/>
  <c r="DC4" i="5"/>
  <c r="DD4" i="5"/>
  <c r="DE4" i="5"/>
  <c r="DH4" i="5"/>
  <c r="CX5" i="5"/>
  <c r="CY5" i="5"/>
  <c r="CZ5" i="5"/>
  <c r="DA5" i="5"/>
  <c r="DB5" i="5"/>
  <c r="DC5" i="5"/>
  <c r="DD5" i="5"/>
  <c r="DE5" i="5"/>
  <c r="DF5" i="5"/>
  <c r="DH5" i="5"/>
  <c r="DH6" i="5"/>
  <c r="CX9" i="5"/>
  <c r="CY9" i="5"/>
  <c r="CZ9" i="5"/>
  <c r="DA9" i="5"/>
  <c r="DB9" i="5"/>
  <c r="DC9" i="5"/>
  <c r="DD9" i="5"/>
  <c r="DH9" i="5"/>
  <c r="CX10" i="5"/>
  <c r="CZ10" i="5"/>
  <c r="DA10" i="5"/>
  <c r="DB10" i="5"/>
  <c r="DC10" i="5"/>
  <c r="DD10" i="5"/>
  <c r="DH10" i="5"/>
  <c r="CX11" i="5"/>
  <c r="CY11" i="5"/>
  <c r="DA11" i="5"/>
  <c r="DB11" i="5"/>
  <c r="DC11" i="5"/>
  <c r="DD11" i="5"/>
  <c r="DF11" i="5"/>
  <c r="DH11" i="5"/>
  <c r="DH12" i="5"/>
  <c r="CX15" i="5"/>
  <c r="CY15" i="5"/>
  <c r="DA15" i="5"/>
  <c r="DC15" i="5"/>
  <c r="DD15" i="5"/>
  <c r="DE15" i="5"/>
  <c r="DF15" i="5"/>
  <c r="DH15" i="5"/>
  <c r="CX16" i="5"/>
  <c r="CY16" i="5"/>
  <c r="CZ16" i="5"/>
  <c r="DA16" i="5"/>
  <c r="DB16" i="5"/>
  <c r="DC16" i="5"/>
  <c r="DD16" i="5"/>
  <c r="DH16" i="5"/>
  <c r="CX17" i="5"/>
  <c r="DA17" i="5"/>
  <c r="DB17" i="5"/>
  <c r="DC17" i="5"/>
  <c r="DD17" i="5"/>
  <c r="DE17" i="5"/>
  <c r="DF17" i="5"/>
  <c r="DH17" i="5"/>
  <c r="CX18" i="5"/>
  <c r="CY18" i="5"/>
  <c r="CZ18" i="5"/>
  <c r="DA18" i="5"/>
  <c r="DC18" i="5"/>
  <c r="DH18" i="5"/>
  <c r="DA19" i="5"/>
  <c r="DB19" i="5"/>
  <c r="DD19" i="5"/>
  <c r="DH19" i="5"/>
  <c r="CX20" i="5"/>
  <c r="CY20" i="5"/>
  <c r="CZ20" i="5"/>
  <c r="DA20" i="5"/>
  <c r="DC20" i="5"/>
  <c r="DD20" i="5"/>
  <c r="DE20" i="5"/>
  <c r="DH20" i="5"/>
  <c r="DH21" i="5"/>
  <c r="DH22" i="5"/>
  <c r="DH23" i="5"/>
  <c r="DH25" i="5"/>
  <c r="DG6" i="5"/>
  <c r="DG12" i="5"/>
  <c r="DG23" i="5"/>
  <c r="DG25" i="5"/>
  <c r="DF6" i="5"/>
  <c r="DF12" i="5"/>
  <c r="DF23" i="5"/>
  <c r="DF25" i="5"/>
  <c r="DE6" i="5"/>
  <c r="DE12" i="5"/>
  <c r="DE23" i="5"/>
  <c r="DE25" i="5"/>
  <c r="DD6" i="5"/>
  <c r="DD12" i="5"/>
  <c r="DD23" i="5"/>
  <c r="DD25" i="5"/>
  <c r="DC6" i="5"/>
  <c r="DC12" i="5"/>
  <c r="DC23" i="5"/>
  <c r="DC25" i="5"/>
  <c r="DB6" i="5"/>
  <c r="DB12" i="5"/>
  <c r="DB23" i="5"/>
  <c r="DB25" i="5"/>
  <c r="DA6" i="5"/>
  <c r="DA12" i="5"/>
  <c r="DA23" i="5"/>
  <c r="DA25" i="5"/>
  <c r="CZ6" i="5"/>
  <c r="CZ12" i="5"/>
  <c r="CZ23" i="5"/>
  <c r="CZ25" i="5"/>
  <c r="CY6" i="5"/>
  <c r="CY12" i="5"/>
  <c r="CY23" i="5"/>
  <c r="CY25" i="5"/>
  <c r="CX6" i="5"/>
  <c r="CX12" i="5"/>
  <c r="CX23" i="5"/>
  <c r="CX25" i="5"/>
  <c r="CL4" i="5"/>
  <c r="CM4" i="5"/>
  <c r="CN4" i="5"/>
  <c r="CO4" i="5"/>
  <c r="CQ4" i="5"/>
  <c r="CR4" i="5"/>
  <c r="CS4" i="5"/>
  <c r="CV4" i="5"/>
  <c r="CL5" i="5"/>
  <c r="CM5" i="5"/>
  <c r="CN5" i="5"/>
  <c r="CO5" i="5"/>
  <c r="CQ5" i="5"/>
  <c r="CR5" i="5"/>
  <c r="CS5" i="5"/>
  <c r="CT5" i="5"/>
  <c r="CV5" i="5"/>
  <c r="CV6" i="5"/>
  <c r="CL9" i="5"/>
  <c r="CM9" i="5"/>
  <c r="CN9" i="5"/>
  <c r="CO9" i="5"/>
  <c r="CQ9" i="5"/>
  <c r="CR9" i="5"/>
  <c r="CV9" i="5"/>
  <c r="CL10" i="5"/>
  <c r="CN10" i="5"/>
  <c r="CO10" i="5"/>
  <c r="CQ10" i="5"/>
  <c r="CR10" i="5"/>
  <c r="CV10" i="5"/>
  <c r="CL11" i="5"/>
  <c r="CM11" i="5"/>
  <c r="CO11" i="5"/>
  <c r="CQ11" i="5"/>
  <c r="CR11" i="5"/>
  <c r="CT11" i="5"/>
  <c r="CV11" i="5"/>
  <c r="CV12" i="5"/>
  <c r="CL15" i="5"/>
  <c r="CM15" i="5"/>
  <c r="CO15" i="5"/>
  <c r="CQ15" i="5"/>
  <c r="CR15" i="5"/>
  <c r="CS15" i="5"/>
  <c r="CT15" i="5"/>
  <c r="CV15" i="5"/>
  <c r="CL16" i="5"/>
  <c r="CM16" i="5"/>
  <c r="CN16" i="5"/>
  <c r="CO16" i="5"/>
  <c r="CP16" i="5"/>
  <c r="CQ16" i="5"/>
  <c r="CR16" i="5"/>
  <c r="CV16" i="5"/>
  <c r="CL17" i="5"/>
  <c r="CO17" i="5"/>
  <c r="CP17" i="5"/>
  <c r="CR17" i="5"/>
  <c r="CS17" i="5"/>
  <c r="CT17" i="5"/>
  <c r="CV17" i="5"/>
  <c r="CL18" i="5"/>
  <c r="CM18" i="5"/>
  <c r="CN18" i="5"/>
  <c r="CO18" i="5"/>
  <c r="CQ18" i="5"/>
  <c r="CV18" i="5"/>
  <c r="CO19" i="5"/>
  <c r="CP19" i="5"/>
  <c r="CR19" i="5"/>
  <c r="CV19" i="5"/>
  <c r="CL20" i="5"/>
  <c r="CM20" i="5"/>
  <c r="CN20" i="5"/>
  <c r="CO20" i="5"/>
  <c r="CQ20" i="5"/>
  <c r="CR20" i="5"/>
  <c r="CS20" i="5"/>
  <c r="CV20" i="5"/>
  <c r="CV21" i="5"/>
  <c r="CV22" i="5"/>
  <c r="CV23" i="5"/>
  <c r="CV25" i="5"/>
  <c r="CU6" i="5"/>
  <c r="CU12" i="5"/>
  <c r="CU23" i="5"/>
  <c r="CU25" i="5"/>
  <c r="CT6" i="5"/>
  <c r="CT12" i="5"/>
  <c r="CT23" i="5"/>
  <c r="CT25" i="5"/>
  <c r="CS6" i="5"/>
  <c r="CS12" i="5"/>
  <c r="CS23" i="5"/>
  <c r="CS25" i="5"/>
  <c r="CR6" i="5"/>
  <c r="CR12" i="5"/>
  <c r="CR23" i="5"/>
  <c r="CR25" i="5"/>
  <c r="CQ6" i="5"/>
  <c r="CQ12" i="5"/>
  <c r="CQ23" i="5"/>
  <c r="CQ25" i="5"/>
  <c r="CP6" i="5"/>
  <c r="CP12" i="5"/>
  <c r="CP23" i="5"/>
  <c r="CP25" i="5"/>
  <c r="CO6" i="5"/>
  <c r="CO12" i="5"/>
  <c r="CO23" i="5"/>
  <c r="CO25" i="5"/>
  <c r="CN6" i="5"/>
  <c r="CN12" i="5"/>
  <c r="CN23" i="5"/>
  <c r="CN25" i="5"/>
  <c r="CM6" i="5"/>
  <c r="CM12" i="5"/>
  <c r="CM23" i="5"/>
  <c r="CM25" i="5"/>
  <c r="CL6" i="5"/>
  <c r="CL12" i="5"/>
  <c r="CL23" i="5"/>
  <c r="CL25" i="5"/>
  <c r="BZ4" i="5"/>
  <c r="CA4" i="5"/>
  <c r="CB4" i="5"/>
  <c r="CC4" i="5"/>
  <c r="CE4" i="5"/>
  <c r="CF4" i="5"/>
  <c r="CG4" i="5"/>
  <c r="CJ4" i="5"/>
  <c r="BZ5" i="5"/>
  <c r="CA5" i="5"/>
  <c r="CB5" i="5"/>
  <c r="CC5" i="5"/>
  <c r="CE5" i="5"/>
  <c r="CF5" i="5"/>
  <c r="CG5" i="5"/>
  <c r="CH5" i="5"/>
  <c r="CJ5" i="5"/>
  <c r="CJ6" i="5"/>
  <c r="BZ9" i="5"/>
  <c r="CA9" i="5"/>
  <c r="CB9" i="5"/>
  <c r="CC9" i="5"/>
  <c r="CE9" i="5"/>
  <c r="CF9" i="5"/>
  <c r="CJ9" i="5"/>
  <c r="BZ10" i="5"/>
  <c r="CB10" i="5"/>
  <c r="CC10" i="5"/>
  <c r="CE10" i="5"/>
  <c r="CF10" i="5"/>
  <c r="CJ10" i="5"/>
  <c r="BZ11" i="5"/>
  <c r="CA11" i="5"/>
  <c r="CC11" i="5"/>
  <c r="CE11" i="5"/>
  <c r="CF11" i="5"/>
  <c r="CH11" i="5"/>
  <c r="CJ11" i="5"/>
  <c r="CJ12" i="5"/>
  <c r="BZ15" i="5"/>
  <c r="CA15" i="5"/>
  <c r="CC15" i="5"/>
  <c r="CE15" i="5"/>
  <c r="CF15" i="5"/>
  <c r="CG15" i="5"/>
  <c r="CH15" i="5"/>
  <c r="CJ15" i="5"/>
  <c r="BZ16" i="5"/>
  <c r="CA16" i="5"/>
  <c r="CB16" i="5"/>
  <c r="CC16" i="5"/>
  <c r="CD16" i="5"/>
  <c r="CE16" i="5"/>
  <c r="CF16" i="5"/>
  <c r="CJ16" i="5"/>
  <c r="BZ17" i="5"/>
  <c r="CC17" i="5"/>
  <c r="CD17" i="5"/>
  <c r="CF17" i="5"/>
  <c r="CG17" i="5"/>
  <c r="CH17" i="5"/>
  <c r="CJ17" i="5"/>
  <c r="BZ18" i="5"/>
  <c r="CA18" i="5"/>
  <c r="CC18" i="5"/>
  <c r="CE18" i="5"/>
  <c r="CJ18" i="5"/>
  <c r="CC19" i="5"/>
  <c r="CD19" i="5"/>
  <c r="CF19" i="5"/>
  <c r="CJ19" i="5"/>
  <c r="BZ20" i="5"/>
  <c r="CA20" i="5"/>
  <c r="CB20" i="5"/>
  <c r="CC20" i="5"/>
  <c r="CE20" i="5"/>
  <c r="CF20" i="5"/>
  <c r="CG20" i="5"/>
  <c r="CJ20" i="5"/>
  <c r="CJ21" i="5"/>
  <c r="CJ22" i="5"/>
  <c r="CJ23" i="5"/>
  <c r="CJ25" i="5"/>
  <c r="CI6" i="5"/>
  <c r="CI12" i="5"/>
  <c r="CI23" i="5"/>
  <c r="CI25" i="5"/>
  <c r="CH6" i="5"/>
  <c r="CH12" i="5"/>
  <c r="CH23" i="5"/>
  <c r="CH25" i="5"/>
  <c r="CG6" i="5"/>
  <c r="CG12" i="5"/>
  <c r="CG23" i="5"/>
  <c r="CG25" i="5"/>
  <c r="CF6" i="5"/>
  <c r="CF12" i="5"/>
  <c r="CF23" i="5"/>
  <c r="CF25" i="5"/>
  <c r="CE6" i="5"/>
  <c r="CE12" i="5"/>
  <c r="CE23" i="5"/>
  <c r="CE25" i="5"/>
  <c r="CD6" i="5"/>
  <c r="CD12" i="5"/>
  <c r="CD23" i="5"/>
  <c r="CD25" i="5"/>
  <c r="CC6" i="5"/>
  <c r="CC12" i="5"/>
  <c r="CC23" i="5"/>
  <c r="CC25" i="5"/>
  <c r="CB6" i="5"/>
  <c r="CB12" i="5"/>
  <c r="CB23" i="5"/>
  <c r="CB25" i="5"/>
  <c r="CA6" i="5"/>
  <c r="CA12" i="5"/>
  <c r="CA23" i="5"/>
  <c r="CA25" i="5"/>
  <c r="BZ6" i="5"/>
  <c r="BZ12" i="5"/>
  <c r="BZ23" i="5"/>
  <c r="BZ25" i="5"/>
  <c r="BX4" i="5"/>
  <c r="BX5" i="5"/>
  <c r="BX6" i="5"/>
  <c r="BX9" i="5"/>
  <c r="BX10" i="5"/>
  <c r="BX11" i="5"/>
  <c r="BX12" i="5"/>
  <c r="BX15" i="5"/>
  <c r="BX16" i="5"/>
  <c r="BX17" i="5"/>
  <c r="BX18" i="5"/>
  <c r="BX19" i="5"/>
  <c r="BX20" i="5"/>
  <c r="BX21" i="5"/>
  <c r="BX22" i="5"/>
  <c r="BX23" i="5"/>
  <c r="BX25" i="5"/>
  <c r="BW6" i="5"/>
  <c r="BW12" i="5"/>
  <c r="BW23" i="5"/>
  <c r="BW25" i="5"/>
  <c r="BV6" i="5"/>
  <c r="BV12" i="5"/>
  <c r="BV23" i="5"/>
  <c r="BV25" i="5"/>
  <c r="BU6" i="5"/>
  <c r="BU12" i="5"/>
  <c r="BU23" i="5"/>
  <c r="BU25" i="5"/>
  <c r="BT6" i="5"/>
  <c r="BT12" i="5"/>
  <c r="BT23" i="5"/>
  <c r="BT25" i="5"/>
  <c r="BR6" i="5"/>
  <c r="BR12" i="5"/>
  <c r="BR23" i="5"/>
  <c r="BR25" i="5"/>
  <c r="BQ6" i="5"/>
  <c r="BQ12" i="5"/>
  <c r="BQ23" i="5"/>
  <c r="BQ25" i="5"/>
  <c r="BP6" i="5"/>
  <c r="BP12" i="5"/>
  <c r="BP23" i="5"/>
  <c r="BP25" i="5"/>
  <c r="BO6" i="5"/>
  <c r="BO12" i="5"/>
  <c r="BO23" i="5"/>
  <c r="BO25" i="5"/>
  <c r="BN6" i="5"/>
  <c r="BN12" i="5"/>
  <c r="BN23" i="5"/>
  <c r="BN25" i="5"/>
  <c r="BK4" i="5"/>
  <c r="BK5" i="5"/>
  <c r="BK6" i="5"/>
  <c r="BK9" i="5"/>
  <c r="BK10" i="5"/>
  <c r="BK11" i="5"/>
  <c r="BK12" i="5"/>
  <c r="BK15" i="5"/>
  <c r="BK16" i="5"/>
  <c r="BK17" i="5"/>
  <c r="BK18" i="5"/>
  <c r="BK19" i="5"/>
  <c r="BK20" i="5"/>
  <c r="BK21" i="5"/>
  <c r="BK22" i="5"/>
  <c r="BK23" i="5"/>
  <c r="BK25" i="5"/>
  <c r="BJ6" i="5"/>
  <c r="BJ12" i="5"/>
  <c r="BJ23" i="5"/>
  <c r="BJ25" i="5"/>
  <c r="BI6" i="5"/>
  <c r="BI12" i="5"/>
  <c r="BI23" i="5"/>
  <c r="BI25" i="5"/>
  <c r="BH6" i="5"/>
  <c r="BH12" i="5"/>
  <c r="BH23" i="5"/>
  <c r="BH25" i="5"/>
  <c r="BG6" i="5"/>
  <c r="BG12" i="5"/>
  <c r="BG23" i="5"/>
  <c r="BG25" i="5"/>
  <c r="BE6" i="5"/>
  <c r="BE12" i="5"/>
  <c r="BE23" i="5"/>
  <c r="BE25" i="5"/>
  <c r="BD6" i="5"/>
  <c r="BD12" i="5"/>
  <c r="BD23" i="5"/>
  <c r="BD25" i="5"/>
  <c r="BC6" i="5"/>
  <c r="BC12" i="5"/>
  <c r="BC23" i="5"/>
  <c r="BC25" i="5"/>
  <c r="BB6" i="5"/>
  <c r="BB12" i="5"/>
  <c r="BB23" i="5"/>
  <c r="BB25" i="5"/>
  <c r="BA6" i="5"/>
  <c r="BA12" i="5"/>
  <c r="BA23" i="5"/>
  <c r="BA25" i="5"/>
  <c r="AX4" i="5"/>
  <c r="AX5" i="5"/>
  <c r="AX6" i="5"/>
  <c r="AX9" i="5"/>
  <c r="AX10" i="5"/>
  <c r="AX11" i="5"/>
  <c r="AX12" i="5"/>
  <c r="AX15" i="5"/>
  <c r="AX16" i="5"/>
  <c r="AX17" i="5"/>
  <c r="AX18" i="5"/>
  <c r="AX19" i="5"/>
  <c r="AX20" i="5"/>
  <c r="AX21" i="5"/>
  <c r="AX22" i="5"/>
  <c r="AX23" i="5"/>
  <c r="AX25" i="5"/>
  <c r="AW6" i="5"/>
  <c r="AW12" i="5"/>
  <c r="AW23" i="5"/>
  <c r="AW25" i="5"/>
  <c r="AV6" i="5"/>
  <c r="AV12" i="5"/>
  <c r="AV23" i="5"/>
  <c r="AV25" i="5"/>
  <c r="AU6" i="5"/>
  <c r="AU12" i="5"/>
  <c r="AU23" i="5"/>
  <c r="AU25" i="5"/>
  <c r="AT6" i="5"/>
  <c r="AT12" i="5"/>
  <c r="AT23" i="5"/>
  <c r="AT25" i="5"/>
  <c r="AS6" i="5"/>
  <c r="AS12" i="5"/>
  <c r="AS23" i="5"/>
  <c r="AS25" i="5"/>
  <c r="AR6" i="5"/>
  <c r="AR12" i="5"/>
  <c r="AR23" i="5"/>
  <c r="AR25" i="5"/>
  <c r="AQ6" i="5"/>
  <c r="AQ12" i="5"/>
  <c r="AQ23" i="5"/>
  <c r="AQ25" i="5"/>
  <c r="AP6" i="5"/>
  <c r="AP12" i="5"/>
  <c r="AP23" i="5"/>
  <c r="AP25" i="5"/>
  <c r="AO6" i="5"/>
  <c r="AO12" i="5"/>
  <c r="AO23" i="5"/>
  <c r="AO25" i="5"/>
  <c r="AN6" i="5"/>
  <c r="AN12" i="5"/>
  <c r="AN23" i="5"/>
  <c r="AN25" i="5"/>
  <c r="AK4" i="5"/>
  <c r="AA5" i="5"/>
  <c r="AK5" i="5"/>
  <c r="AK6" i="5"/>
  <c r="AA9" i="5"/>
  <c r="AK9" i="5"/>
  <c r="AA10" i="5"/>
  <c r="AK10" i="5"/>
  <c r="AA11" i="5"/>
  <c r="AK11" i="5"/>
  <c r="AK12" i="5"/>
  <c r="AA15" i="5"/>
  <c r="AK15" i="5"/>
  <c r="AA16" i="5"/>
  <c r="AK16" i="5"/>
  <c r="AA17" i="5"/>
  <c r="AK17" i="5"/>
  <c r="AA18" i="5"/>
  <c r="AK18" i="5"/>
  <c r="AK19" i="5"/>
  <c r="AA20" i="5"/>
  <c r="AK20" i="5"/>
  <c r="AK21" i="5"/>
  <c r="AK22" i="5"/>
  <c r="AK23" i="5"/>
  <c r="AK25" i="5"/>
  <c r="AJ6" i="5"/>
  <c r="AJ12" i="5"/>
  <c r="AJ23" i="5"/>
  <c r="AJ25" i="5"/>
  <c r="AI6" i="5"/>
  <c r="AI12" i="5"/>
  <c r="AI23" i="5"/>
  <c r="AI25" i="5"/>
  <c r="AH6" i="5"/>
  <c r="AH12" i="5"/>
  <c r="AH23" i="5"/>
  <c r="AH25" i="5"/>
  <c r="AG6" i="5"/>
  <c r="AG12" i="5"/>
  <c r="AG23" i="5"/>
  <c r="AG25" i="5"/>
  <c r="AF6" i="5"/>
  <c r="AF12" i="5"/>
  <c r="AF23" i="5"/>
  <c r="AF25" i="5"/>
  <c r="AE6" i="5"/>
  <c r="AE12" i="5"/>
  <c r="AE23" i="5"/>
  <c r="AE25" i="5"/>
  <c r="AD6" i="5"/>
  <c r="AD12" i="5"/>
  <c r="AD23" i="5"/>
  <c r="AD25" i="5"/>
  <c r="AC6" i="5"/>
  <c r="AC12" i="5"/>
  <c r="AC23" i="5"/>
  <c r="AC25" i="5"/>
  <c r="AB6" i="5"/>
  <c r="AB12" i="5"/>
  <c r="AB23" i="5"/>
  <c r="AB25" i="5"/>
  <c r="AA6" i="5"/>
  <c r="AA12" i="5"/>
  <c r="AA23" i="5"/>
  <c r="AA25" i="5"/>
  <c r="X4" i="5"/>
  <c r="X5" i="5"/>
  <c r="X6" i="5"/>
  <c r="X9" i="5"/>
  <c r="X10" i="5"/>
  <c r="X11" i="5"/>
  <c r="X12" i="5"/>
  <c r="X15" i="5"/>
  <c r="X16" i="5"/>
  <c r="X17" i="5"/>
  <c r="X18" i="5"/>
  <c r="X19" i="5"/>
  <c r="X20" i="5"/>
  <c r="X21" i="5"/>
  <c r="X22" i="5"/>
  <c r="X23" i="5"/>
  <c r="X25" i="5"/>
  <c r="W12" i="5"/>
  <c r="W23" i="5"/>
  <c r="W25" i="5"/>
  <c r="V12" i="5"/>
  <c r="V23" i="5"/>
  <c r="V25" i="5"/>
  <c r="U12" i="5"/>
  <c r="U23" i="5"/>
  <c r="U25" i="5"/>
  <c r="T12" i="5"/>
  <c r="T23" i="5"/>
  <c r="T25" i="5"/>
  <c r="R12" i="5"/>
  <c r="R23" i="5"/>
  <c r="R25" i="5"/>
  <c r="Q12" i="5"/>
  <c r="Q23" i="5"/>
  <c r="Q25" i="5"/>
  <c r="P12" i="5"/>
  <c r="P23" i="5"/>
  <c r="P25" i="5"/>
  <c r="O12" i="5"/>
  <c r="O23" i="5"/>
  <c r="O25" i="5"/>
  <c r="N12" i="5"/>
  <c r="N23" i="5"/>
  <c r="N25" i="5"/>
  <c r="L12" i="5"/>
  <c r="L23" i="5"/>
  <c r="L25" i="5"/>
  <c r="K12" i="5"/>
  <c r="K23" i="5"/>
  <c r="K25" i="5"/>
  <c r="J12" i="5"/>
  <c r="J23" i="5"/>
  <c r="J25" i="5"/>
  <c r="I12" i="5"/>
  <c r="I23" i="5"/>
  <c r="I25" i="5"/>
  <c r="H12" i="5"/>
  <c r="H23" i="5"/>
  <c r="H25" i="5"/>
  <c r="F12" i="5"/>
  <c r="F23" i="5"/>
  <c r="F25" i="5"/>
  <c r="E12" i="5"/>
  <c r="E23" i="5"/>
  <c r="E25" i="5"/>
  <c r="D12" i="5"/>
  <c r="D23" i="5"/>
  <c r="D25" i="5"/>
  <c r="C12" i="5"/>
  <c r="C23" i="5"/>
  <c r="C25" i="5"/>
  <c r="B12" i="5"/>
  <c r="B23" i="5"/>
  <c r="B25" i="5"/>
  <c r="DT7" i="5"/>
  <c r="DQ7" i="5"/>
  <c r="DP7" i="5"/>
  <c r="DO7" i="5"/>
  <c r="DM7" i="5"/>
  <c r="DL7" i="5"/>
  <c r="DJ7" i="5"/>
  <c r="DH7" i="5"/>
  <c r="DE7" i="5"/>
  <c r="DD7" i="5"/>
  <c r="DC7" i="5"/>
  <c r="DB7" i="5"/>
  <c r="DA7" i="5"/>
  <c r="CZ7" i="5"/>
  <c r="CY7" i="5"/>
  <c r="CX7" i="5"/>
  <c r="CV7" i="5"/>
  <c r="CS7" i="5"/>
  <c r="CR7" i="5"/>
  <c r="CQ7" i="5"/>
  <c r="CP7" i="5"/>
  <c r="CO7" i="5"/>
  <c r="CN7" i="5"/>
  <c r="CM7" i="5"/>
  <c r="CL7" i="5"/>
  <c r="CJ7" i="5"/>
  <c r="CG7" i="5"/>
  <c r="CF7" i="5"/>
  <c r="CE7" i="5"/>
  <c r="CD7" i="5"/>
  <c r="CC7" i="5"/>
  <c r="CB7" i="5"/>
  <c r="CA7" i="5"/>
  <c r="BZ7" i="5"/>
  <c r="BX7" i="5"/>
  <c r="BU7" i="5"/>
  <c r="BT7" i="5"/>
  <c r="BS7" i="5"/>
  <c r="BR7" i="5"/>
  <c r="BQ7" i="5"/>
  <c r="BP7" i="5"/>
  <c r="BO7" i="5"/>
  <c r="BN7" i="5"/>
  <c r="BK7" i="5"/>
  <c r="BH7" i="5"/>
  <c r="BG7" i="5"/>
  <c r="BF7" i="5"/>
  <c r="BE7" i="5"/>
  <c r="BD7" i="5"/>
  <c r="BC7" i="5"/>
  <c r="BB7" i="5"/>
  <c r="BA7" i="5"/>
  <c r="AX7" i="5"/>
  <c r="AU7" i="5"/>
  <c r="AT7" i="5"/>
  <c r="AS7" i="5"/>
  <c r="AR7" i="5"/>
  <c r="AQ7" i="5"/>
  <c r="AP7" i="5"/>
  <c r="AO7" i="5"/>
  <c r="AN7" i="5"/>
  <c r="AK7" i="5"/>
  <c r="AH7" i="5"/>
  <c r="AG7" i="5"/>
  <c r="AF7" i="5"/>
  <c r="AE7" i="5"/>
  <c r="AD7" i="5"/>
  <c r="AC7" i="5"/>
  <c r="AB7" i="5"/>
  <c r="AA7" i="5"/>
  <c r="X7" i="5"/>
  <c r="F22" i="4"/>
  <c r="F84" i="4"/>
  <c r="H84" i="4"/>
  <c r="C68" i="4"/>
  <c r="F68" i="4"/>
  <c r="G68" i="4"/>
  <c r="F8" i="4"/>
  <c r="C69" i="4"/>
  <c r="J8" i="4"/>
  <c r="F69" i="4"/>
  <c r="G69" i="4"/>
  <c r="C70" i="4"/>
  <c r="F70" i="4"/>
  <c r="G70" i="4"/>
  <c r="F9" i="4"/>
  <c r="C71" i="4"/>
  <c r="J9" i="4"/>
  <c r="F71" i="4"/>
  <c r="G71" i="4"/>
  <c r="F10" i="4"/>
  <c r="C72" i="4"/>
  <c r="J10" i="4"/>
  <c r="F72" i="4"/>
  <c r="G72" i="4"/>
  <c r="F11" i="4"/>
  <c r="C73" i="4"/>
  <c r="J11" i="4"/>
  <c r="F73" i="4"/>
  <c r="G73" i="4"/>
  <c r="C74" i="4"/>
  <c r="F74" i="4"/>
  <c r="G74" i="4"/>
  <c r="C75" i="4"/>
  <c r="F75" i="4"/>
  <c r="G75" i="4"/>
  <c r="C76" i="4"/>
  <c r="F76" i="4"/>
  <c r="G76" i="4"/>
  <c r="C77" i="4"/>
  <c r="F77" i="4"/>
  <c r="G77" i="4"/>
  <c r="C78" i="4"/>
  <c r="F78" i="4"/>
  <c r="G78" i="4"/>
  <c r="C79" i="4"/>
  <c r="F79" i="4"/>
  <c r="G79" i="4"/>
  <c r="C80" i="4"/>
  <c r="F80" i="4"/>
  <c r="G80" i="4"/>
  <c r="C81" i="4"/>
  <c r="F81" i="4"/>
  <c r="G81" i="4"/>
  <c r="G82" i="4"/>
  <c r="F82" i="4"/>
  <c r="D68" i="4"/>
  <c r="E68" i="4"/>
  <c r="G8" i="4"/>
  <c r="D69" i="4"/>
  <c r="E69" i="4"/>
  <c r="D70" i="4"/>
  <c r="E70" i="4"/>
  <c r="G9" i="4"/>
  <c r="D71" i="4"/>
  <c r="E71" i="4"/>
  <c r="G10" i="4"/>
  <c r="D72" i="4"/>
  <c r="E72" i="4"/>
  <c r="G11" i="4"/>
  <c r="D73" i="4"/>
  <c r="E73" i="4"/>
  <c r="D74" i="4"/>
  <c r="E74" i="4"/>
  <c r="D75" i="4"/>
  <c r="E75" i="4"/>
  <c r="D76" i="4"/>
  <c r="E76" i="4"/>
  <c r="D77" i="4"/>
  <c r="E77" i="4"/>
  <c r="D78" i="4"/>
  <c r="E78" i="4"/>
  <c r="D79" i="4"/>
  <c r="E79" i="4"/>
  <c r="D80" i="4"/>
  <c r="E80" i="4"/>
  <c r="D81" i="4"/>
  <c r="E81" i="4"/>
  <c r="E82" i="4"/>
  <c r="D82" i="4"/>
  <c r="C82" i="4"/>
  <c r="L37" i="4"/>
  <c r="M37" i="4"/>
  <c r="N37" i="4"/>
  <c r="N67" i="4"/>
  <c r="L38" i="4"/>
  <c r="M38" i="4"/>
  <c r="N38" i="4"/>
  <c r="N68" i="4"/>
  <c r="N69" i="4"/>
  <c r="M67" i="4"/>
  <c r="M68" i="4"/>
  <c r="M69" i="4"/>
  <c r="L67" i="4"/>
  <c r="L69" i="4"/>
  <c r="L68" i="4"/>
  <c r="DY51" i="4"/>
  <c r="DZ51" i="4"/>
  <c r="EA51" i="4"/>
  <c r="EB51" i="4"/>
  <c r="EC51" i="4"/>
  <c r="ED51" i="4"/>
  <c r="EE51" i="4"/>
  <c r="EF51" i="4"/>
  <c r="EG51" i="4"/>
  <c r="EH51" i="4"/>
  <c r="EI51" i="4"/>
  <c r="EJ51" i="4"/>
  <c r="EK51" i="4"/>
  <c r="DY7" i="4"/>
  <c r="DZ7" i="4"/>
  <c r="EA7" i="4"/>
  <c r="EB7" i="4"/>
  <c r="EC7" i="4"/>
  <c r="ED7" i="4"/>
  <c r="EE7" i="4"/>
  <c r="EF7" i="4"/>
  <c r="EG7" i="4"/>
  <c r="EH7" i="4"/>
  <c r="EI7" i="4"/>
  <c r="EJ7" i="4"/>
  <c r="EK7" i="4"/>
  <c r="DY13" i="4"/>
  <c r="DZ13" i="4"/>
  <c r="EA13" i="4"/>
  <c r="EB13" i="4"/>
  <c r="EC13" i="4"/>
  <c r="ED13" i="4"/>
  <c r="EE13" i="4"/>
  <c r="EF13" i="4"/>
  <c r="EG13" i="4"/>
  <c r="EH13" i="4"/>
  <c r="EI13" i="4"/>
  <c r="EJ13" i="4"/>
  <c r="EK13" i="4"/>
  <c r="DY15" i="4"/>
  <c r="DZ15" i="4"/>
  <c r="EA15" i="4"/>
  <c r="EB15" i="4"/>
  <c r="EC15" i="4"/>
  <c r="ED15" i="4"/>
  <c r="EE15" i="4"/>
  <c r="EF15" i="4"/>
  <c r="EG15" i="4"/>
  <c r="EH15" i="4"/>
  <c r="EI15" i="4"/>
  <c r="EJ15" i="4"/>
  <c r="EK15" i="4"/>
  <c r="DY16" i="4"/>
  <c r="DZ16" i="4"/>
  <c r="EA16" i="4"/>
  <c r="EB16" i="4"/>
  <c r="EC16" i="4"/>
  <c r="ED16" i="4"/>
  <c r="EE16" i="4"/>
  <c r="EF16" i="4"/>
  <c r="EG16" i="4"/>
  <c r="EH16" i="4"/>
  <c r="EI16" i="4"/>
  <c r="EJ16" i="4"/>
  <c r="EK16" i="4"/>
  <c r="EM17" i="4"/>
  <c r="DY17" i="4"/>
  <c r="EK17" i="4"/>
  <c r="EK18" i="4"/>
  <c r="EK34" i="4"/>
  <c r="EK61" i="4"/>
  <c r="DZ17" i="4"/>
  <c r="EA17" i="4"/>
  <c r="EB17" i="4"/>
  <c r="EC17" i="4"/>
  <c r="ED17" i="4"/>
  <c r="EE17" i="4"/>
  <c r="EF17" i="4"/>
  <c r="EG17" i="4"/>
  <c r="EH17" i="4"/>
  <c r="EI17" i="4"/>
  <c r="EJ17" i="4"/>
  <c r="EJ18" i="4"/>
  <c r="EJ34" i="4"/>
  <c r="EJ61" i="4"/>
  <c r="EI18" i="4"/>
  <c r="EI34" i="4"/>
  <c r="EI61" i="4"/>
  <c r="EH18" i="4"/>
  <c r="EH34" i="4"/>
  <c r="EH61" i="4"/>
  <c r="EG18" i="4"/>
  <c r="EG34" i="4"/>
  <c r="EG61" i="4"/>
  <c r="EF18" i="4"/>
  <c r="EF34" i="4"/>
  <c r="EF61" i="4"/>
  <c r="EE18" i="4"/>
  <c r="EE34" i="4"/>
  <c r="EE61" i="4"/>
  <c r="ED18" i="4"/>
  <c r="ED34" i="4"/>
  <c r="ED61" i="4"/>
  <c r="EC18" i="4"/>
  <c r="EC34" i="4"/>
  <c r="EC61" i="4"/>
  <c r="EB18" i="4"/>
  <c r="EB34" i="4"/>
  <c r="EB61" i="4"/>
  <c r="EA18" i="4"/>
  <c r="EA34" i="4"/>
  <c r="EA61" i="4"/>
  <c r="DZ18" i="4"/>
  <c r="DZ34" i="4"/>
  <c r="DZ61" i="4"/>
  <c r="DY18" i="4"/>
  <c r="DY34" i="4"/>
  <c r="DY61" i="4"/>
  <c r="CY51" i="4"/>
  <c r="CZ51" i="4"/>
  <c r="DA51" i="4"/>
  <c r="DB51" i="4"/>
  <c r="DC51" i="4"/>
  <c r="DD51" i="4"/>
  <c r="DE51" i="4"/>
  <c r="DF51" i="4"/>
  <c r="DG51" i="4"/>
  <c r="DH51" i="4"/>
  <c r="DI51" i="4"/>
  <c r="DJ51" i="4"/>
  <c r="DK51" i="4"/>
  <c r="CY7" i="4"/>
  <c r="CZ7" i="4"/>
  <c r="DA7" i="4"/>
  <c r="DB7" i="4"/>
  <c r="DC7" i="4"/>
  <c r="DD7" i="4"/>
  <c r="DE7" i="4"/>
  <c r="DF7" i="4"/>
  <c r="DG7" i="4"/>
  <c r="DH7" i="4"/>
  <c r="DI7" i="4"/>
  <c r="DJ7" i="4"/>
  <c r="DK7" i="4"/>
  <c r="CY8" i="4"/>
  <c r="CZ8" i="4"/>
  <c r="DA8" i="4"/>
  <c r="DB8" i="4"/>
  <c r="DC8" i="4"/>
  <c r="DD8" i="4"/>
  <c r="DE8" i="4"/>
  <c r="DF8" i="4"/>
  <c r="DG8" i="4"/>
  <c r="DH8" i="4"/>
  <c r="DI8" i="4"/>
  <c r="DJ8" i="4"/>
  <c r="DK8" i="4"/>
  <c r="CY9" i="4"/>
  <c r="CZ9" i="4"/>
  <c r="DA9" i="4"/>
  <c r="DB9" i="4"/>
  <c r="DC9" i="4"/>
  <c r="DD9" i="4"/>
  <c r="DE9" i="4"/>
  <c r="DF9" i="4"/>
  <c r="DG9" i="4"/>
  <c r="DH9" i="4"/>
  <c r="DI9" i="4"/>
  <c r="DJ9" i="4"/>
  <c r="DK9" i="4"/>
  <c r="CY10" i="4"/>
  <c r="CZ10" i="4"/>
  <c r="DA10" i="4"/>
  <c r="DB10" i="4"/>
  <c r="DC10" i="4"/>
  <c r="DD10" i="4"/>
  <c r="DE10" i="4"/>
  <c r="DF10" i="4"/>
  <c r="DG10" i="4"/>
  <c r="DH10" i="4"/>
  <c r="DI10" i="4"/>
  <c r="DJ10" i="4"/>
  <c r="DK10" i="4"/>
  <c r="CY11" i="4"/>
  <c r="CZ11" i="4"/>
  <c r="DA11" i="4"/>
  <c r="DB11" i="4"/>
  <c r="DC11" i="4"/>
  <c r="DD11" i="4"/>
  <c r="DE11" i="4"/>
  <c r="DF11" i="4"/>
  <c r="DG11" i="4"/>
  <c r="DH11" i="4"/>
  <c r="DI11" i="4"/>
  <c r="DJ11" i="4"/>
  <c r="DK11" i="4"/>
  <c r="CY13" i="4"/>
  <c r="CZ13" i="4"/>
  <c r="DA13" i="4"/>
  <c r="DB13" i="4"/>
  <c r="DC13" i="4"/>
  <c r="DD13" i="4"/>
  <c r="DE13" i="4"/>
  <c r="DF13" i="4"/>
  <c r="DG13" i="4"/>
  <c r="DH13" i="4"/>
  <c r="DI13" i="4"/>
  <c r="DJ13" i="4"/>
  <c r="DK13" i="4"/>
  <c r="CY15" i="4"/>
  <c r="CZ15" i="4"/>
  <c r="DA15" i="4"/>
  <c r="DB15" i="4"/>
  <c r="DC15" i="4"/>
  <c r="DD15" i="4"/>
  <c r="DE15" i="4"/>
  <c r="DF15" i="4"/>
  <c r="DG15" i="4"/>
  <c r="DH15" i="4"/>
  <c r="DI15" i="4"/>
  <c r="DJ15" i="4"/>
  <c r="DK15" i="4"/>
  <c r="CY16" i="4"/>
  <c r="CZ16" i="4"/>
  <c r="DA16" i="4"/>
  <c r="DB16" i="4"/>
  <c r="DC16" i="4"/>
  <c r="DD16" i="4"/>
  <c r="DE16" i="4"/>
  <c r="DF16" i="4"/>
  <c r="DG16" i="4"/>
  <c r="DH16" i="4"/>
  <c r="DI16" i="4"/>
  <c r="DJ16" i="4"/>
  <c r="DK16" i="4"/>
  <c r="DK18" i="4"/>
  <c r="CY20" i="4"/>
  <c r="CZ20" i="4"/>
  <c r="DA20" i="4"/>
  <c r="DB20" i="4"/>
  <c r="DC20" i="4"/>
  <c r="DD20" i="4"/>
  <c r="DE20" i="4"/>
  <c r="DF20" i="4"/>
  <c r="DG20" i="4"/>
  <c r="DH20" i="4"/>
  <c r="DI20" i="4"/>
  <c r="DJ20" i="4"/>
  <c r="DK20" i="4"/>
  <c r="CY21" i="4"/>
  <c r="CZ21" i="4"/>
  <c r="DA21" i="4"/>
  <c r="DB21" i="4"/>
  <c r="DC21" i="4"/>
  <c r="DD21" i="4"/>
  <c r="DE21" i="4"/>
  <c r="DF21" i="4"/>
  <c r="DG21" i="4"/>
  <c r="DH21" i="4"/>
  <c r="DI21" i="4"/>
  <c r="DJ21" i="4"/>
  <c r="DK21" i="4"/>
  <c r="CY22" i="4"/>
  <c r="CZ22" i="4"/>
  <c r="DA22" i="4"/>
  <c r="DB22" i="4"/>
  <c r="DC22" i="4"/>
  <c r="DD22" i="4"/>
  <c r="DE22" i="4"/>
  <c r="DF22" i="4"/>
  <c r="DG22" i="4"/>
  <c r="DH22" i="4"/>
  <c r="DI22" i="4"/>
  <c r="DJ22" i="4"/>
  <c r="DK22" i="4"/>
  <c r="DK24" i="4"/>
  <c r="CY26" i="4"/>
  <c r="CZ26" i="4"/>
  <c r="DA26" i="4"/>
  <c r="DB26" i="4"/>
  <c r="DC26" i="4"/>
  <c r="DD26" i="4"/>
  <c r="DE26" i="4"/>
  <c r="DF26" i="4"/>
  <c r="DG26" i="4"/>
  <c r="DH26" i="4"/>
  <c r="DI26" i="4"/>
  <c r="DJ26" i="4"/>
  <c r="DK26" i="4"/>
  <c r="CY27" i="4"/>
  <c r="CZ27" i="4"/>
  <c r="DA27" i="4"/>
  <c r="DB27" i="4"/>
  <c r="DC27" i="4"/>
  <c r="DD27" i="4"/>
  <c r="DE27" i="4"/>
  <c r="DF27" i="4"/>
  <c r="DG27" i="4"/>
  <c r="DH27" i="4"/>
  <c r="DI27" i="4"/>
  <c r="DJ27" i="4"/>
  <c r="DK27" i="4"/>
  <c r="CY28" i="4"/>
  <c r="CZ28" i="4"/>
  <c r="DA28" i="4"/>
  <c r="DB28" i="4"/>
  <c r="DC28" i="4"/>
  <c r="DD28" i="4"/>
  <c r="DE28" i="4"/>
  <c r="DF28" i="4"/>
  <c r="DG28" i="4"/>
  <c r="DH28" i="4"/>
  <c r="DI28" i="4"/>
  <c r="DJ28" i="4"/>
  <c r="DK28" i="4"/>
  <c r="CY29" i="4"/>
  <c r="CZ29" i="4"/>
  <c r="DA29" i="4"/>
  <c r="DB29" i="4"/>
  <c r="DC29" i="4"/>
  <c r="DD29" i="4"/>
  <c r="DE29" i="4"/>
  <c r="DF29" i="4"/>
  <c r="DG29" i="4"/>
  <c r="DH29" i="4"/>
  <c r="DI29" i="4"/>
  <c r="DJ29" i="4"/>
  <c r="DK29" i="4"/>
  <c r="CY30" i="4"/>
  <c r="CZ30" i="4"/>
  <c r="DA30" i="4"/>
  <c r="DB30" i="4"/>
  <c r="DC30" i="4"/>
  <c r="DD30" i="4"/>
  <c r="DE30" i="4"/>
  <c r="DF30" i="4"/>
  <c r="DG30" i="4"/>
  <c r="DH30" i="4"/>
  <c r="DI30" i="4"/>
  <c r="DJ30" i="4"/>
  <c r="DK30" i="4"/>
  <c r="DK32" i="4"/>
  <c r="DK34" i="4"/>
  <c r="DK61" i="4"/>
  <c r="DJ18" i="4"/>
  <c r="DJ24" i="4"/>
  <c r="DJ32" i="4"/>
  <c r="DJ34" i="4"/>
  <c r="DJ61" i="4"/>
  <c r="DI18" i="4"/>
  <c r="DI24" i="4"/>
  <c r="DI32" i="4"/>
  <c r="DI34" i="4"/>
  <c r="DI61" i="4"/>
  <c r="DH18" i="4"/>
  <c r="DH24" i="4"/>
  <c r="DH32" i="4"/>
  <c r="DH34" i="4"/>
  <c r="DH61" i="4"/>
  <c r="DG18" i="4"/>
  <c r="DG24" i="4"/>
  <c r="DG32" i="4"/>
  <c r="DG34" i="4"/>
  <c r="DG61" i="4"/>
  <c r="DF18" i="4"/>
  <c r="DF24" i="4"/>
  <c r="DF32" i="4"/>
  <c r="DF34" i="4"/>
  <c r="DF61" i="4"/>
  <c r="DE18" i="4"/>
  <c r="DE24" i="4"/>
  <c r="DE32" i="4"/>
  <c r="DE34" i="4"/>
  <c r="DE61" i="4"/>
  <c r="DD18" i="4"/>
  <c r="DD24" i="4"/>
  <c r="DD32" i="4"/>
  <c r="DD34" i="4"/>
  <c r="DD61" i="4"/>
  <c r="DC18" i="4"/>
  <c r="DC24" i="4"/>
  <c r="DC32" i="4"/>
  <c r="DC34" i="4"/>
  <c r="DC61" i="4"/>
  <c r="DB18" i="4"/>
  <c r="DB24" i="4"/>
  <c r="DB32" i="4"/>
  <c r="DB34" i="4"/>
  <c r="DB61" i="4"/>
  <c r="DA18" i="4"/>
  <c r="DA24" i="4"/>
  <c r="DA32" i="4"/>
  <c r="DA34" i="4"/>
  <c r="DA61" i="4"/>
  <c r="CZ18" i="4"/>
  <c r="CZ24" i="4"/>
  <c r="CZ32" i="4"/>
  <c r="CZ34" i="4"/>
  <c r="CZ61" i="4"/>
  <c r="CY18" i="4"/>
  <c r="CY24" i="4"/>
  <c r="CY32" i="4"/>
  <c r="CY34" i="4"/>
  <c r="CY61" i="4"/>
  <c r="BY51" i="4"/>
  <c r="BZ51" i="4"/>
  <c r="CA51" i="4"/>
  <c r="CB51" i="4"/>
  <c r="CC51" i="4"/>
  <c r="CD51" i="4"/>
  <c r="CE51" i="4"/>
  <c r="CF51" i="4"/>
  <c r="CG51" i="4"/>
  <c r="CH51" i="4"/>
  <c r="CI51" i="4"/>
  <c r="CJ51" i="4"/>
  <c r="CK51" i="4"/>
  <c r="BY7" i="4"/>
  <c r="BZ7" i="4"/>
  <c r="CA7" i="4"/>
  <c r="CB7" i="4"/>
  <c r="CC7" i="4"/>
  <c r="CD7" i="4"/>
  <c r="CE7" i="4"/>
  <c r="CF7" i="4"/>
  <c r="CG7" i="4"/>
  <c r="CH7" i="4"/>
  <c r="CI7" i="4"/>
  <c r="CJ7" i="4"/>
  <c r="CK7" i="4"/>
  <c r="BY8" i="4"/>
  <c r="BZ8" i="4"/>
  <c r="CA8" i="4"/>
  <c r="CB8" i="4"/>
  <c r="CC8" i="4"/>
  <c r="CD8" i="4"/>
  <c r="CE8" i="4"/>
  <c r="CF8" i="4"/>
  <c r="CG8" i="4"/>
  <c r="CH8" i="4"/>
  <c r="CI8" i="4"/>
  <c r="CJ8" i="4"/>
  <c r="CK8" i="4"/>
  <c r="BY9" i="4"/>
  <c r="BZ9" i="4"/>
  <c r="CA9" i="4"/>
  <c r="CB9" i="4"/>
  <c r="CC9" i="4"/>
  <c r="CD9" i="4"/>
  <c r="CE9" i="4"/>
  <c r="CF9" i="4"/>
  <c r="CG9" i="4"/>
  <c r="CH9" i="4"/>
  <c r="CI9" i="4"/>
  <c r="CJ9" i="4"/>
  <c r="CK9" i="4"/>
  <c r="BY10" i="4"/>
  <c r="BZ10" i="4"/>
  <c r="CA10" i="4"/>
  <c r="CB10" i="4"/>
  <c r="CC10" i="4"/>
  <c r="CD10" i="4"/>
  <c r="CE10" i="4"/>
  <c r="CF10" i="4"/>
  <c r="CG10" i="4"/>
  <c r="CH10" i="4"/>
  <c r="CI10" i="4"/>
  <c r="CJ10" i="4"/>
  <c r="CK10" i="4"/>
  <c r="BY11" i="4"/>
  <c r="BZ11" i="4"/>
  <c r="CA11" i="4"/>
  <c r="CB11" i="4"/>
  <c r="CC11" i="4"/>
  <c r="CD11" i="4"/>
  <c r="CE11" i="4"/>
  <c r="CF11" i="4"/>
  <c r="CG11" i="4"/>
  <c r="CH11" i="4"/>
  <c r="CI11" i="4"/>
  <c r="CJ11" i="4"/>
  <c r="CK11" i="4"/>
  <c r="BY13" i="4"/>
  <c r="BZ13" i="4"/>
  <c r="CA13" i="4"/>
  <c r="CB13" i="4"/>
  <c r="CC13" i="4"/>
  <c r="CD13" i="4"/>
  <c r="CE13" i="4"/>
  <c r="CF13" i="4"/>
  <c r="CG13" i="4"/>
  <c r="CH13" i="4"/>
  <c r="CI13" i="4"/>
  <c r="CJ13" i="4"/>
  <c r="CK13" i="4"/>
  <c r="BY15" i="4"/>
  <c r="BZ15" i="4"/>
  <c r="CA15" i="4"/>
  <c r="CB15" i="4"/>
  <c r="CC15" i="4"/>
  <c r="CD15" i="4"/>
  <c r="CE15" i="4"/>
  <c r="CF15" i="4"/>
  <c r="CG15" i="4"/>
  <c r="CH15" i="4"/>
  <c r="CI15" i="4"/>
  <c r="CJ15" i="4"/>
  <c r="CK15" i="4"/>
  <c r="BY16" i="4"/>
  <c r="BZ16" i="4"/>
  <c r="CA16" i="4"/>
  <c r="CB16" i="4"/>
  <c r="CC16" i="4"/>
  <c r="CD16" i="4"/>
  <c r="CE16" i="4"/>
  <c r="CF16" i="4"/>
  <c r="CG16" i="4"/>
  <c r="CH16" i="4"/>
  <c r="CI16" i="4"/>
  <c r="CJ16" i="4"/>
  <c r="CK16" i="4"/>
  <c r="CK17" i="4"/>
  <c r="CK18" i="4"/>
  <c r="BY20" i="4"/>
  <c r="BZ20" i="4"/>
  <c r="CA20" i="4"/>
  <c r="CB20" i="4"/>
  <c r="CC20" i="4"/>
  <c r="CD20" i="4"/>
  <c r="CE20" i="4"/>
  <c r="CF20" i="4"/>
  <c r="CG20" i="4"/>
  <c r="CH20" i="4"/>
  <c r="CI20" i="4"/>
  <c r="CJ20" i="4"/>
  <c r="CK20" i="4"/>
  <c r="BY21" i="4"/>
  <c r="BZ21" i="4"/>
  <c r="CA21" i="4"/>
  <c r="CB21" i="4"/>
  <c r="CC21" i="4"/>
  <c r="CD21" i="4"/>
  <c r="CE21" i="4"/>
  <c r="CF21" i="4"/>
  <c r="CG21" i="4"/>
  <c r="CH21" i="4"/>
  <c r="CI21" i="4"/>
  <c r="CJ21" i="4"/>
  <c r="CK21" i="4"/>
  <c r="BY22" i="4"/>
  <c r="BZ22" i="4"/>
  <c r="CA22" i="4"/>
  <c r="CB22" i="4"/>
  <c r="CC22" i="4"/>
  <c r="CD22" i="4"/>
  <c r="CE22" i="4"/>
  <c r="CF22" i="4"/>
  <c r="CG22" i="4"/>
  <c r="CH22" i="4"/>
  <c r="CI22" i="4"/>
  <c r="CJ22" i="4"/>
  <c r="CK22" i="4"/>
  <c r="CK24" i="4"/>
  <c r="BY26" i="4"/>
  <c r="BZ26" i="4"/>
  <c r="CA26" i="4"/>
  <c r="CB26" i="4"/>
  <c r="CC26" i="4"/>
  <c r="CD26" i="4"/>
  <c r="CE26" i="4"/>
  <c r="CF26" i="4"/>
  <c r="CG26" i="4"/>
  <c r="CH26" i="4"/>
  <c r="CI26" i="4"/>
  <c r="CJ26" i="4"/>
  <c r="CK26" i="4"/>
  <c r="BY27" i="4"/>
  <c r="BZ27" i="4"/>
  <c r="CA27" i="4"/>
  <c r="CB27" i="4"/>
  <c r="CC27" i="4"/>
  <c r="CD27" i="4"/>
  <c r="CE27" i="4"/>
  <c r="CF27" i="4"/>
  <c r="CG27" i="4"/>
  <c r="CH27" i="4"/>
  <c r="CI27" i="4"/>
  <c r="CJ27" i="4"/>
  <c r="CK27" i="4"/>
  <c r="BY28" i="4"/>
  <c r="BZ28" i="4"/>
  <c r="CA28" i="4"/>
  <c r="CB28" i="4"/>
  <c r="CC28" i="4"/>
  <c r="CD28" i="4"/>
  <c r="CE28" i="4"/>
  <c r="CF28" i="4"/>
  <c r="CG28" i="4"/>
  <c r="CH28" i="4"/>
  <c r="CI28" i="4"/>
  <c r="CJ28" i="4"/>
  <c r="CK28" i="4"/>
  <c r="BY29" i="4"/>
  <c r="BZ29" i="4"/>
  <c r="CA29" i="4"/>
  <c r="CB29" i="4"/>
  <c r="CC29" i="4"/>
  <c r="CD29" i="4"/>
  <c r="CE29" i="4"/>
  <c r="CF29" i="4"/>
  <c r="CG29" i="4"/>
  <c r="CH29" i="4"/>
  <c r="CI29" i="4"/>
  <c r="CJ29" i="4"/>
  <c r="CK29" i="4"/>
  <c r="BY30" i="4"/>
  <c r="BZ30" i="4"/>
  <c r="CA30" i="4"/>
  <c r="CB30" i="4"/>
  <c r="CC30" i="4"/>
  <c r="CD30" i="4"/>
  <c r="CE30" i="4"/>
  <c r="CF30" i="4"/>
  <c r="CG30" i="4"/>
  <c r="CH30" i="4"/>
  <c r="CI30" i="4"/>
  <c r="CJ30" i="4"/>
  <c r="CK30" i="4"/>
  <c r="CK32" i="4"/>
  <c r="CK34" i="4"/>
  <c r="CK61" i="4"/>
  <c r="CJ18" i="4"/>
  <c r="CJ24" i="4"/>
  <c r="CJ32" i="4"/>
  <c r="CJ34" i="4"/>
  <c r="CJ61" i="4"/>
  <c r="CI18" i="4"/>
  <c r="CI24" i="4"/>
  <c r="CI32" i="4"/>
  <c r="CI34" i="4"/>
  <c r="CI61" i="4"/>
  <c r="CH18" i="4"/>
  <c r="CH24" i="4"/>
  <c r="CH32" i="4"/>
  <c r="CH34" i="4"/>
  <c r="CH61" i="4"/>
  <c r="CG18" i="4"/>
  <c r="CG24" i="4"/>
  <c r="CG32" i="4"/>
  <c r="CG34" i="4"/>
  <c r="CG61" i="4"/>
  <c r="CF18" i="4"/>
  <c r="CF24" i="4"/>
  <c r="CF32" i="4"/>
  <c r="CF34" i="4"/>
  <c r="CF61" i="4"/>
  <c r="CE18" i="4"/>
  <c r="CE24" i="4"/>
  <c r="CE32" i="4"/>
  <c r="CE34" i="4"/>
  <c r="CE61" i="4"/>
  <c r="CD18" i="4"/>
  <c r="CD24" i="4"/>
  <c r="CD32" i="4"/>
  <c r="CD34" i="4"/>
  <c r="CD61" i="4"/>
  <c r="CC18" i="4"/>
  <c r="CC24" i="4"/>
  <c r="CC32" i="4"/>
  <c r="CC34" i="4"/>
  <c r="CC61" i="4"/>
  <c r="CB18" i="4"/>
  <c r="CB24" i="4"/>
  <c r="CB32" i="4"/>
  <c r="CB34" i="4"/>
  <c r="CB61" i="4"/>
  <c r="CA18" i="4"/>
  <c r="CA24" i="4"/>
  <c r="CA32" i="4"/>
  <c r="CA34" i="4"/>
  <c r="CA61" i="4"/>
  <c r="BZ18" i="4"/>
  <c r="BZ24" i="4"/>
  <c r="BZ32" i="4"/>
  <c r="BZ34" i="4"/>
  <c r="BZ61" i="4"/>
  <c r="BY18" i="4"/>
  <c r="BY24" i="4"/>
  <c r="BY32" i="4"/>
  <c r="BY34" i="4"/>
  <c r="BY61" i="4"/>
  <c r="AY51" i="4"/>
  <c r="AZ51" i="4"/>
  <c r="BA51" i="4"/>
  <c r="BB51" i="4"/>
  <c r="BC51" i="4"/>
  <c r="BD51" i="4"/>
  <c r="BE51" i="4"/>
  <c r="BF51" i="4"/>
  <c r="BG51" i="4"/>
  <c r="BH51" i="4"/>
  <c r="BI51" i="4"/>
  <c r="BJ51" i="4"/>
  <c r="BK51" i="4"/>
  <c r="AY7" i="4"/>
  <c r="AZ7" i="4"/>
  <c r="BA7" i="4"/>
  <c r="BB7" i="4"/>
  <c r="BC7" i="4"/>
  <c r="BD7" i="4"/>
  <c r="BE7" i="4"/>
  <c r="BF7" i="4"/>
  <c r="BG7" i="4"/>
  <c r="BH7" i="4"/>
  <c r="BI7" i="4"/>
  <c r="BJ7" i="4"/>
  <c r="BK7" i="4"/>
  <c r="AY8" i="4"/>
  <c r="AZ8" i="4"/>
  <c r="BA8" i="4"/>
  <c r="BB8" i="4"/>
  <c r="BC8" i="4"/>
  <c r="BD8" i="4"/>
  <c r="BE8" i="4"/>
  <c r="BF8" i="4"/>
  <c r="BG8" i="4"/>
  <c r="BH8" i="4"/>
  <c r="BI8" i="4"/>
  <c r="BJ8" i="4"/>
  <c r="BK8" i="4"/>
  <c r="AY9" i="4"/>
  <c r="AZ9" i="4"/>
  <c r="BA9" i="4"/>
  <c r="BB9" i="4"/>
  <c r="BC9" i="4"/>
  <c r="BD9" i="4"/>
  <c r="BE9" i="4"/>
  <c r="BF9" i="4"/>
  <c r="BG9" i="4"/>
  <c r="BH9" i="4"/>
  <c r="BI9" i="4"/>
  <c r="BJ9" i="4"/>
  <c r="BK9" i="4"/>
  <c r="AY10" i="4"/>
  <c r="AZ10" i="4"/>
  <c r="BA10" i="4"/>
  <c r="BB10" i="4"/>
  <c r="BC10" i="4"/>
  <c r="BD10" i="4"/>
  <c r="BE10" i="4"/>
  <c r="BF10" i="4"/>
  <c r="BG10" i="4"/>
  <c r="BH10" i="4"/>
  <c r="BI10" i="4"/>
  <c r="BJ10" i="4"/>
  <c r="BK10" i="4"/>
  <c r="AY11" i="4"/>
  <c r="AZ11" i="4"/>
  <c r="BA11" i="4"/>
  <c r="BB11" i="4"/>
  <c r="BC11" i="4"/>
  <c r="BD11" i="4"/>
  <c r="BE11" i="4"/>
  <c r="BF11" i="4"/>
  <c r="BG11" i="4"/>
  <c r="BH11" i="4"/>
  <c r="BI11" i="4"/>
  <c r="BJ11" i="4"/>
  <c r="BK11" i="4"/>
  <c r="AY13" i="4"/>
  <c r="AZ13" i="4"/>
  <c r="BA13" i="4"/>
  <c r="BB13" i="4"/>
  <c r="BC13" i="4"/>
  <c r="BD13" i="4"/>
  <c r="BE13" i="4"/>
  <c r="BF13" i="4"/>
  <c r="BG13" i="4"/>
  <c r="BH13" i="4"/>
  <c r="BI13" i="4"/>
  <c r="BJ13" i="4"/>
  <c r="BK13" i="4"/>
  <c r="AY15" i="4"/>
  <c r="AZ15" i="4"/>
  <c r="BA15" i="4"/>
  <c r="BB15" i="4"/>
  <c r="BC15" i="4"/>
  <c r="BD15" i="4"/>
  <c r="BE15" i="4"/>
  <c r="BF15" i="4"/>
  <c r="BG15" i="4"/>
  <c r="BH15" i="4"/>
  <c r="BI15" i="4"/>
  <c r="BJ15" i="4"/>
  <c r="BK15" i="4"/>
  <c r="AY17" i="4"/>
  <c r="AY16" i="4"/>
  <c r="AZ16" i="4"/>
  <c r="BA16" i="4"/>
  <c r="BB16" i="4"/>
  <c r="BC16" i="4"/>
  <c r="BD16" i="4"/>
  <c r="BE16" i="4"/>
  <c r="BF16" i="4"/>
  <c r="BG16" i="4"/>
  <c r="BH16" i="4"/>
  <c r="BI16" i="4"/>
  <c r="BJ16" i="4"/>
  <c r="BK16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K18" i="4"/>
  <c r="AY20" i="4"/>
  <c r="AZ20" i="4"/>
  <c r="BA20" i="4"/>
  <c r="BB20" i="4"/>
  <c r="BC20" i="4"/>
  <c r="BD20" i="4"/>
  <c r="BE20" i="4"/>
  <c r="BF20" i="4"/>
  <c r="BG20" i="4"/>
  <c r="BH20" i="4"/>
  <c r="BI20" i="4"/>
  <c r="BJ20" i="4"/>
  <c r="BK20" i="4"/>
  <c r="AY21" i="4"/>
  <c r="AZ21" i="4"/>
  <c r="BA21" i="4"/>
  <c r="BB21" i="4"/>
  <c r="BC21" i="4"/>
  <c r="BD21" i="4"/>
  <c r="BE21" i="4"/>
  <c r="BF21" i="4"/>
  <c r="BG21" i="4"/>
  <c r="BH21" i="4"/>
  <c r="BI21" i="4"/>
  <c r="BJ21" i="4"/>
  <c r="BK21" i="4"/>
  <c r="AY22" i="4"/>
  <c r="AZ22" i="4"/>
  <c r="BA22" i="4"/>
  <c r="BB22" i="4"/>
  <c r="BC22" i="4"/>
  <c r="BD22" i="4"/>
  <c r="BE22" i="4"/>
  <c r="BF22" i="4"/>
  <c r="BG22" i="4"/>
  <c r="BH22" i="4"/>
  <c r="BI22" i="4"/>
  <c r="BJ22" i="4"/>
  <c r="BK22" i="4"/>
  <c r="BK24" i="4"/>
  <c r="AY26" i="4"/>
  <c r="AZ26" i="4"/>
  <c r="BA26" i="4"/>
  <c r="BB26" i="4"/>
  <c r="BC26" i="4"/>
  <c r="BD26" i="4"/>
  <c r="BE26" i="4"/>
  <c r="BF26" i="4"/>
  <c r="BG26" i="4"/>
  <c r="BH26" i="4"/>
  <c r="BI26" i="4"/>
  <c r="BJ26" i="4"/>
  <c r="BK26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AY28" i="4"/>
  <c r="AZ28" i="4"/>
  <c r="BA28" i="4"/>
  <c r="BB28" i="4"/>
  <c r="BC28" i="4"/>
  <c r="BD28" i="4"/>
  <c r="BE28" i="4"/>
  <c r="BF28" i="4"/>
  <c r="BG28" i="4"/>
  <c r="BH28" i="4"/>
  <c r="BI28" i="4"/>
  <c r="BJ28" i="4"/>
  <c r="BK28" i="4"/>
  <c r="AY29" i="4"/>
  <c r="AZ29" i="4"/>
  <c r="BA29" i="4"/>
  <c r="BB29" i="4"/>
  <c r="BC29" i="4"/>
  <c r="BD29" i="4"/>
  <c r="BE29" i="4"/>
  <c r="BF29" i="4"/>
  <c r="BG29" i="4"/>
  <c r="BH29" i="4"/>
  <c r="BI29" i="4"/>
  <c r="BJ29" i="4"/>
  <c r="BK29" i="4"/>
  <c r="AY30" i="4"/>
  <c r="AZ30" i="4"/>
  <c r="BA30" i="4"/>
  <c r="BB30" i="4"/>
  <c r="BC30" i="4"/>
  <c r="BD30" i="4"/>
  <c r="BE30" i="4"/>
  <c r="BF30" i="4"/>
  <c r="BG30" i="4"/>
  <c r="BH30" i="4"/>
  <c r="BI30" i="4"/>
  <c r="BJ30" i="4"/>
  <c r="BK30" i="4"/>
  <c r="BK32" i="4"/>
  <c r="BK34" i="4"/>
  <c r="BK61" i="4"/>
  <c r="BJ18" i="4"/>
  <c r="BJ24" i="4"/>
  <c r="BJ32" i="4"/>
  <c r="BJ34" i="4"/>
  <c r="BJ61" i="4"/>
  <c r="BI18" i="4"/>
  <c r="BI24" i="4"/>
  <c r="BI32" i="4"/>
  <c r="BI34" i="4"/>
  <c r="BI61" i="4"/>
  <c r="BH18" i="4"/>
  <c r="BH24" i="4"/>
  <c r="BH32" i="4"/>
  <c r="BH34" i="4"/>
  <c r="BH61" i="4"/>
  <c r="BG18" i="4"/>
  <c r="BG24" i="4"/>
  <c r="BG32" i="4"/>
  <c r="BG34" i="4"/>
  <c r="BG61" i="4"/>
  <c r="BF18" i="4"/>
  <c r="BF24" i="4"/>
  <c r="BF32" i="4"/>
  <c r="BF34" i="4"/>
  <c r="BF61" i="4"/>
  <c r="BE18" i="4"/>
  <c r="BE24" i="4"/>
  <c r="BE32" i="4"/>
  <c r="BE34" i="4"/>
  <c r="BE61" i="4"/>
  <c r="BD18" i="4"/>
  <c r="BD24" i="4"/>
  <c r="BD32" i="4"/>
  <c r="BD34" i="4"/>
  <c r="BD61" i="4"/>
  <c r="BC18" i="4"/>
  <c r="BC24" i="4"/>
  <c r="BC32" i="4"/>
  <c r="BC34" i="4"/>
  <c r="BC61" i="4"/>
  <c r="BB18" i="4"/>
  <c r="BB24" i="4"/>
  <c r="BB32" i="4"/>
  <c r="BB34" i="4"/>
  <c r="BB61" i="4"/>
  <c r="BA18" i="4"/>
  <c r="BA24" i="4"/>
  <c r="BA32" i="4"/>
  <c r="BA34" i="4"/>
  <c r="BA61" i="4"/>
  <c r="AZ18" i="4"/>
  <c r="AZ24" i="4"/>
  <c r="AZ32" i="4"/>
  <c r="AZ34" i="4"/>
  <c r="AZ61" i="4"/>
  <c r="AY18" i="4"/>
  <c r="AY24" i="4"/>
  <c r="AY32" i="4"/>
  <c r="AY34" i="4"/>
  <c r="AY61" i="4"/>
  <c r="X61" i="4"/>
  <c r="AX61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Y17" i="4"/>
  <c r="Y16" i="4"/>
  <c r="Z17" i="4"/>
  <c r="Z16" i="4"/>
  <c r="AA17" i="4"/>
  <c r="AA16" i="4"/>
  <c r="AB17" i="4"/>
  <c r="AB16" i="4"/>
  <c r="AC17" i="4"/>
  <c r="AC16" i="4"/>
  <c r="AD17" i="4"/>
  <c r="AD16" i="4"/>
  <c r="AE17" i="4"/>
  <c r="AE16" i="4"/>
  <c r="AF17" i="4"/>
  <c r="AF16" i="4"/>
  <c r="AG17" i="4"/>
  <c r="AG16" i="4"/>
  <c r="AH17" i="4"/>
  <c r="AH16" i="4"/>
  <c r="AI17" i="4"/>
  <c r="AI16" i="4"/>
  <c r="AJ17" i="4"/>
  <c r="AJ16" i="4"/>
  <c r="AK16" i="4"/>
  <c r="AK17" i="4"/>
  <c r="AK18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K24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K32" i="4"/>
  <c r="AK34" i="4"/>
  <c r="Y51" i="4"/>
  <c r="Z51" i="4"/>
  <c r="AA51" i="4"/>
  <c r="AB51" i="4"/>
  <c r="AC51" i="4"/>
  <c r="AD51" i="4"/>
  <c r="AE51" i="4"/>
  <c r="AF51" i="4"/>
  <c r="AG51" i="4"/>
  <c r="AH51" i="4"/>
  <c r="AI51" i="4"/>
  <c r="AJ51" i="4"/>
  <c r="AK51" i="4"/>
  <c r="AK61" i="4"/>
  <c r="AJ18" i="4"/>
  <c r="AJ24" i="4"/>
  <c r="AJ32" i="4"/>
  <c r="AJ34" i="4"/>
  <c r="AJ61" i="4"/>
  <c r="AI18" i="4"/>
  <c r="AI24" i="4"/>
  <c r="AI32" i="4"/>
  <c r="AI34" i="4"/>
  <c r="AI61" i="4"/>
  <c r="AH18" i="4"/>
  <c r="AH24" i="4"/>
  <c r="AH32" i="4"/>
  <c r="AH34" i="4"/>
  <c r="AH61" i="4"/>
  <c r="AG18" i="4"/>
  <c r="AG24" i="4"/>
  <c r="AG32" i="4"/>
  <c r="AG34" i="4"/>
  <c r="AG61" i="4"/>
  <c r="AF18" i="4"/>
  <c r="AF24" i="4"/>
  <c r="AF32" i="4"/>
  <c r="AF34" i="4"/>
  <c r="AF61" i="4"/>
  <c r="AE18" i="4"/>
  <c r="AE24" i="4"/>
  <c r="AE32" i="4"/>
  <c r="AE34" i="4"/>
  <c r="AE61" i="4"/>
  <c r="AD18" i="4"/>
  <c r="AD24" i="4"/>
  <c r="AD32" i="4"/>
  <c r="AD34" i="4"/>
  <c r="AD61" i="4"/>
  <c r="AC18" i="4"/>
  <c r="AC24" i="4"/>
  <c r="AC32" i="4"/>
  <c r="AC34" i="4"/>
  <c r="AC61" i="4"/>
  <c r="AB18" i="4"/>
  <c r="AB24" i="4"/>
  <c r="AB32" i="4"/>
  <c r="AB34" i="4"/>
  <c r="AB61" i="4"/>
  <c r="AA18" i="4"/>
  <c r="AA24" i="4"/>
  <c r="AA32" i="4"/>
  <c r="AA34" i="4"/>
  <c r="AA61" i="4"/>
  <c r="Z18" i="4"/>
  <c r="Z24" i="4"/>
  <c r="Z32" i="4"/>
  <c r="Z34" i="4"/>
  <c r="Z61" i="4"/>
  <c r="Y18" i="4"/>
  <c r="Y24" i="4"/>
  <c r="Y32" i="4"/>
  <c r="Y34" i="4"/>
  <c r="Y61" i="4"/>
  <c r="L7" i="4"/>
  <c r="M7" i="4"/>
  <c r="N7" i="4"/>
  <c r="I8" i="4"/>
  <c r="L8" i="4"/>
  <c r="M8" i="4"/>
  <c r="N8" i="4"/>
  <c r="I9" i="4"/>
  <c r="L9" i="4"/>
  <c r="M9" i="4"/>
  <c r="N9" i="4"/>
  <c r="L10" i="4"/>
  <c r="M10" i="4"/>
  <c r="N10" i="4"/>
  <c r="L11" i="4"/>
  <c r="M11" i="4"/>
  <c r="N11" i="4"/>
  <c r="L13" i="4"/>
  <c r="M13" i="4"/>
  <c r="N13" i="4"/>
  <c r="L15" i="4"/>
  <c r="M15" i="4"/>
  <c r="N15" i="4"/>
  <c r="L16" i="4"/>
  <c r="M16" i="4"/>
  <c r="N16" i="4"/>
  <c r="F17" i="4"/>
  <c r="I17" i="4"/>
  <c r="L17" i="4"/>
  <c r="N17" i="4"/>
  <c r="N18" i="4"/>
  <c r="L20" i="4"/>
  <c r="M20" i="4"/>
  <c r="N20" i="4"/>
  <c r="L21" i="4"/>
  <c r="M21" i="4"/>
  <c r="N21" i="4"/>
  <c r="L22" i="4"/>
  <c r="M22" i="4"/>
  <c r="N22" i="4"/>
  <c r="N24" i="4"/>
  <c r="L26" i="4"/>
  <c r="M26" i="4"/>
  <c r="N26" i="4"/>
  <c r="L27" i="4"/>
  <c r="M27" i="4"/>
  <c r="N27" i="4"/>
  <c r="L28" i="4"/>
  <c r="M28" i="4"/>
  <c r="N28" i="4"/>
  <c r="L29" i="4"/>
  <c r="M29" i="4"/>
  <c r="N29" i="4"/>
  <c r="L30" i="4"/>
  <c r="M30" i="4"/>
  <c r="N30" i="4"/>
  <c r="N32" i="4"/>
  <c r="N34" i="4"/>
  <c r="N51" i="4"/>
  <c r="L42" i="4"/>
  <c r="M42" i="4"/>
  <c r="N42" i="4"/>
  <c r="N61" i="4"/>
  <c r="M18" i="4"/>
  <c r="M24" i="4"/>
  <c r="M32" i="4"/>
  <c r="M34" i="4"/>
  <c r="M51" i="4"/>
  <c r="M61" i="4"/>
  <c r="L18" i="4"/>
  <c r="L24" i="4"/>
  <c r="L32" i="4"/>
  <c r="L34" i="4"/>
  <c r="L51" i="4"/>
  <c r="L61" i="4"/>
  <c r="I7" i="4"/>
  <c r="J7" i="4"/>
  <c r="K7" i="4"/>
  <c r="K8" i="4"/>
  <c r="K9" i="4"/>
  <c r="I10" i="4"/>
  <c r="K10" i="4"/>
  <c r="I11" i="4"/>
  <c r="K11" i="4"/>
  <c r="I13" i="4"/>
  <c r="J13" i="4"/>
  <c r="K13" i="4"/>
  <c r="I14" i="4"/>
  <c r="J14" i="4"/>
  <c r="K14" i="4"/>
  <c r="I15" i="4"/>
  <c r="J15" i="4"/>
  <c r="K15" i="4"/>
  <c r="I16" i="4"/>
  <c r="J16" i="4"/>
  <c r="K16" i="4"/>
  <c r="J17" i="4"/>
  <c r="K17" i="4"/>
  <c r="K18" i="4"/>
  <c r="I20" i="4"/>
  <c r="J20" i="4"/>
  <c r="K20" i="4"/>
  <c r="I21" i="4"/>
  <c r="J21" i="4"/>
  <c r="K21" i="4"/>
  <c r="I22" i="4"/>
  <c r="J22" i="4"/>
  <c r="K22" i="4"/>
  <c r="K24" i="4"/>
  <c r="I26" i="4"/>
  <c r="J26" i="4"/>
  <c r="K26" i="4"/>
  <c r="I27" i="4"/>
  <c r="J27" i="4"/>
  <c r="K27" i="4"/>
  <c r="I28" i="4"/>
  <c r="J28" i="4"/>
  <c r="K28" i="4"/>
  <c r="I29" i="4"/>
  <c r="J29" i="4"/>
  <c r="K29" i="4"/>
  <c r="I30" i="4"/>
  <c r="J30" i="4"/>
  <c r="K30" i="4"/>
  <c r="K32" i="4"/>
  <c r="K34" i="4"/>
  <c r="K51" i="4"/>
  <c r="I42" i="4"/>
  <c r="J42" i="4"/>
  <c r="K42" i="4"/>
  <c r="K61" i="4"/>
  <c r="J18" i="4"/>
  <c r="J24" i="4"/>
  <c r="J32" i="4"/>
  <c r="J34" i="4"/>
  <c r="J51" i="4"/>
  <c r="J61" i="4"/>
  <c r="I18" i="4"/>
  <c r="I24" i="4"/>
  <c r="I32" i="4"/>
  <c r="I34" i="4"/>
  <c r="I51" i="4"/>
  <c r="I61" i="4"/>
  <c r="F7" i="4"/>
  <c r="G7" i="4"/>
  <c r="H7" i="4"/>
  <c r="H8" i="4"/>
  <c r="H9" i="4"/>
  <c r="H10" i="4"/>
  <c r="H11" i="4"/>
  <c r="F13" i="4"/>
  <c r="G13" i="4"/>
  <c r="H13" i="4"/>
  <c r="F14" i="4"/>
  <c r="G14" i="4"/>
  <c r="H14" i="4"/>
  <c r="F15" i="4"/>
  <c r="G15" i="4"/>
  <c r="H15" i="4"/>
  <c r="F16" i="4"/>
  <c r="G16" i="4"/>
  <c r="H16" i="4"/>
  <c r="G17" i="4"/>
  <c r="H17" i="4"/>
  <c r="H18" i="4"/>
  <c r="H20" i="4"/>
  <c r="H21" i="4"/>
  <c r="H22" i="4"/>
  <c r="H24" i="4"/>
  <c r="H26" i="4"/>
  <c r="H27" i="4"/>
  <c r="H28" i="4"/>
  <c r="H29" i="4"/>
  <c r="H30" i="4"/>
  <c r="H32" i="4"/>
  <c r="H34" i="4"/>
  <c r="H51" i="4"/>
  <c r="F42" i="4"/>
  <c r="G42" i="4"/>
  <c r="H42" i="4"/>
  <c r="H61" i="4"/>
  <c r="G18" i="4"/>
  <c r="G20" i="4"/>
  <c r="G21" i="4"/>
  <c r="G22" i="4"/>
  <c r="G24" i="4"/>
  <c r="G26" i="4"/>
  <c r="G27" i="4"/>
  <c r="G28" i="4"/>
  <c r="G29" i="4"/>
  <c r="G30" i="4"/>
  <c r="G32" i="4"/>
  <c r="G34" i="4"/>
  <c r="G51" i="4"/>
  <c r="G61" i="4"/>
  <c r="F18" i="4"/>
  <c r="F20" i="4"/>
  <c r="F21" i="4"/>
  <c r="F24" i="4"/>
  <c r="F26" i="4"/>
  <c r="F27" i="4"/>
  <c r="F28" i="4"/>
  <c r="F29" i="4"/>
  <c r="F30" i="4"/>
  <c r="F32" i="4"/>
  <c r="F34" i="4"/>
  <c r="F51" i="4"/>
  <c r="F61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E18" i="4"/>
  <c r="C20" i="4"/>
  <c r="D20" i="4"/>
  <c r="E20" i="4"/>
  <c r="C21" i="4"/>
  <c r="D21" i="4"/>
  <c r="E21" i="4"/>
  <c r="C22" i="4"/>
  <c r="D22" i="4"/>
  <c r="E22" i="4"/>
  <c r="E24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E32" i="4"/>
  <c r="E34" i="4"/>
  <c r="E51" i="4"/>
  <c r="C42" i="4"/>
  <c r="D42" i="4"/>
  <c r="E42" i="4"/>
  <c r="E61" i="4"/>
  <c r="D18" i="4"/>
  <c r="D24" i="4"/>
  <c r="D32" i="4"/>
  <c r="D34" i="4"/>
  <c r="D51" i="4"/>
  <c r="D61" i="4"/>
  <c r="C18" i="4"/>
  <c r="C24" i="4"/>
  <c r="C32" i="4"/>
  <c r="C34" i="4"/>
  <c r="C51" i="4"/>
  <c r="C61" i="4"/>
  <c r="V54" i="4"/>
  <c r="V55" i="4"/>
  <c r="V56" i="4"/>
  <c r="V57" i="4"/>
  <c r="U54" i="4"/>
  <c r="U55" i="4"/>
  <c r="U56" i="4"/>
  <c r="U57" i="4"/>
  <c r="R37" i="4"/>
  <c r="R54" i="4"/>
  <c r="R38" i="4"/>
  <c r="R55" i="4"/>
  <c r="R8" i="4"/>
  <c r="R9" i="4"/>
  <c r="R10" i="4"/>
  <c r="R11" i="4"/>
  <c r="R56" i="4"/>
  <c r="R57" i="4"/>
  <c r="P37" i="4"/>
  <c r="P54" i="4"/>
  <c r="P38" i="4"/>
  <c r="P55" i="4"/>
  <c r="P8" i="4"/>
  <c r="P9" i="4"/>
  <c r="P10" i="4"/>
  <c r="P11" i="4"/>
  <c r="P56" i="4"/>
  <c r="P57" i="4"/>
  <c r="O37" i="4"/>
  <c r="O54" i="4"/>
  <c r="O38" i="4"/>
  <c r="O55" i="4"/>
  <c r="O8" i="4"/>
  <c r="O9" i="4"/>
  <c r="O10" i="4"/>
  <c r="O11" i="4"/>
  <c r="O56" i="4"/>
  <c r="O57" i="4"/>
  <c r="I37" i="4"/>
  <c r="J37" i="4"/>
  <c r="K37" i="4"/>
  <c r="K54" i="4"/>
  <c r="I38" i="4"/>
  <c r="J38" i="4"/>
  <c r="K38" i="4"/>
  <c r="K55" i="4"/>
  <c r="K56" i="4"/>
  <c r="K57" i="4"/>
  <c r="J54" i="4"/>
  <c r="J55" i="4"/>
  <c r="J56" i="4"/>
  <c r="J57" i="4"/>
  <c r="I54" i="4"/>
  <c r="I55" i="4"/>
  <c r="I56" i="4"/>
  <c r="I57" i="4"/>
  <c r="F37" i="4"/>
  <c r="G37" i="4"/>
  <c r="H37" i="4"/>
  <c r="H54" i="4"/>
  <c r="F38" i="4"/>
  <c r="G38" i="4"/>
  <c r="H38" i="4"/>
  <c r="H55" i="4"/>
  <c r="H56" i="4"/>
  <c r="H57" i="4"/>
  <c r="G54" i="4"/>
  <c r="G55" i="4"/>
  <c r="G56" i="4"/>
  <c r="G57" i="4"/>
  <c r="F54" i="4"/>
  <c r="F55" i="4"/>
  <c r="F56" i="4"/>
  <c r="F57" i="4"/>
  <c r="C37" i="4"/>
  <c r="D37" i="4"/>
  <c r="E37" i="4"/>
  <c r="E54" i="4"/>
  <c r="C38" i="4"/>
  <c r="D38" i="4"/>
  <c r="E38" i="4"/>
  <c r="E55" i="4"/>
  <c r="E56" i="4"/>
  <c r="E57" i="4"/>
  <c r="D54" i="4"/>
  <c r="D55" i="4"/>
  <c r="D56" i="4"/>
  <c r="D57" i="4"/>
  <c r="C54" i="4"/>
  <c r="C55" i="4"/>
  <c r="C56" i="4"/>
  <c r="C57" i="4"/>
  <c r="CM51" i="4"/>
  <c r="BM51" i="4"/>
  <c r="BN51" i="4"/>
  <c r="AX51" i="4"/>
  <c r="R51" i="4"/>
  <c r="Q51" i="4"/>
  <c r="P51" i="4"/>
  <c r="O51" i="4"/>
  <c r="EK40" i="4"/>
  <c r="EK49" i="4"/>
  <c r="EM49" i="4"/>
  <c r="EN49" i="4"/>
  <c r="EJ40" i="4"/>
  <c r="EJ49" i="4"/>
  <c r="EI40" i="4"/>
  <c r="EI49" i="4"/>
  <c r="EH40" i="4"/>
  <c r="EH49" i="4"/>
  <c r="EG40" i="4"/>
  <c r="EG49" i="4"/>
  <c r="EF40" i="4"/>
  <c r="EF49" i="4"/>
  <c r="EE40" i="4"/>
  <c r="EE49" i="4"/>
  <c r="ED40" i="4"/>
  <c r="ED49" i="4"/>
  <c r="EC40" i="4"/>
  <c r="EC49" i="4"/>
  <c r="EB40" i="4"/>
  <c r="EB49" i="4"/>
  <c r="EA40" i="4"/>
  <c r="EA49" i="4"/>
  <c r="DZ40" i="4"/>
  <c r="DZ49" i="4"/>
  <c r="DY40" i="4"/>
  <c r="DY49" i="4"/>
  <c r="DK37" i="4"/>
  <c r="CY38" i="4"/>
  <c r="CZ38" i="4"/>
  <c r="DA38" i="4"/>
  <c r="DB38" i="4"/>
  <c r="DC38" i="4"/>
  <c r="DD38" i="4"/>
  <c r="DE38" i="4"/>
  <c r="DF38" i="4"/>
  <c r="DG38" i="4"/>
  <c r="DH38" i="4"/>
  <c r="DI38" i="4"/>
  <c r="DJ38" i="4"/>
  <c r="DK38" i="4"/>
  <c r="DK40" i="4"/>
  <c r="CY42" i="4"/>
  <c r="CZ42" i="4"/>
  <c r="DA42" i="4"/>
  <c r="DB42" i="4"/>
  <c r="DC42" i="4"/>
  <c r="DD42" i="4"/>
  <c r="DE42" i="4"/>
  <c r="DF42" i="4"/>
  <c r="DG42" i="4"/>
  <c r="DH42" i="4"/>
  <c r="DI42" i="4"/>
  <c r="DJ42" i="4"/>
  <c r="DK42" i="4"/>
  <c r="CY43" i="4"/>
  <c r="CZ43" i="4"/>
  <c r="DA43" i="4"/>
  <c r="DB43" i="4"/>
  <c r="DC43" i="4"/>
  <c r="DD43" i="4"/>
  <c r="DE43" i="4"/>
  <c r="DF43" i="4"/>
  <c r="DG43" i="4"/>
  <c r="DH43" i="4"/>
  <c r="DI43" i="4"/>
  <c r="DJ43" i="4"/>
  <c r="DK43" i="4"/>
  <c r="CY44" i="4"/>
  <c r="CZ44" i="4"/>
  <c r="DA44" i="4"/>
  <c r="DB44" i="4"/>
  <c r="DC44" i="4"/>
  <c r="DD44" i="4"/>
  <c r="DE44" i="4"/>
  <c r="DF44" i="4"/>
  <c r="DG44" i="4"/>
  <c r="DH44" i="4"/>
  <c r="DI44" i="4"/>
  <c r="DJ44" i="4"/>
  <c r="DK44" i="4"/>
  <c r="CY45" i="4"/>
  <c r="CZ45" i="4"/>
  <c r="DA45" i="4"/>
  <c r="DB45" i="4"/>
  <c r="DC45" i="4"/>
  <c r="DD45" i="4"/>
  <c r="DE45" i="4"/>
  <c r="DF45" i="4"/>
  <c r="DG45" i="4"/>
  <c r="DH45" i="4"/>
  <c r="DI45" i="4"/>
  <c r="DJ45" i="4"/>
  <c r="DK45" i="4"/>
  <c r="CY46" i="4"/>
  <c r="CZ46" i="4"/>
  <c r="DA46" i="4"/>
  <c r="DB46" i="4"/>
  <c r="DC46" i="4"/>
  <c r="DD46" i="4"/>
  <c r="DE46" i="4"/>
  <c r="DF46" i="4"/>
  <c r="DG46" i="4"/>
  <c r="DH46" i="4"/>
  <c r="DI46" i="4"/>
  <c r="DJ46" i="4"/>
  <c r="DK46" i="4"/>
  <c r="DK49" i="4"/>
  <c r="CY40" i="4"/>
  <c r="CY49" i="4"/>
  <c r="CZ40" i="4"/>
  <c r="CZ49" i="4"/>
  <c r="DA40" i="4"/>
  <c r="DA49" i="4"/>
  <c r="DB40" i="4"/>
  <c r="DB49" i="4"/>
  <c r="DC40" i="4"/>
  <c r="DC49" i="4"/>
  <c r="DD40" i="4"/>
  <c r="DD49" i="4"/>
  <c r="DE40" i="4"/>
  <c r="DE49" i="4"/>
  <c r="DF40" i="4"/>
  <c r="DF49" i="4"/>
  <c r="DM49" i="4"/>
  <c r="DN49" i="4"/>
  <c r="DJ40" i="4"/>
  <c r="DJ49" i="4"/>
  <c r="DI40" i="4"/>
  <c r="DI49" i="4"/>
  <c r="DH40" i="4"/>
  <c r="DH49" i="4"/>
  <c r="DG40" i="4"/>
  <c r="DG49" i="4"/>
  <c r="BY37" i="4"/>
  <c r="BZ37" i="4"/>
  <c r="CA37" i="4"/>
  <c r="CB37" i="4"/>
  <c r="CC37" i="4"/>
  <c r="CD37" i="4"/>
  <c r="CE37" i="4"/>
  <c r="CF37" i="4"/>
  <c r="CG37" i="4"/>
  <c r="CH37" i="4"/>
  <c r="CI37" i="4"/>
  <c r="CJ37" i="4"/>
  <c r="CK37" i="4"/>
  <c r="BY38" i="4"/>
  <c r="BZ38" i="4"/>
  <c r="CA38" i="4"/>
  <c r="CB38" i="4"/>
  <c r="CC38" i="4"/>
  <c r="CD38" i="4"/>
  <c r="CE38" i="4"/>
  <c r="CF38" i="4"/>
  <c r="CG38" i="4"/>
  <c r="CH38" i="4"/>
  <c r="CI38" i="4"/>
  <c r="CJ38" i="4"/>
  <c r="CK38" i="4"/>
  <c r="CK40" i="4"/>
  <c r="CK49" i="4"/>
  <c r="CM49" i="4"/>
  <c r="CJ40" i="4"/>
  <c r="CJ49" i="4"/>
  <c r="CI40" i="4"/>
  <c r="CI49" i="4"/>
  <c r="CH40" i="4"/>
  <c r="CH49" i="4"/>
  <c r="CG40" i="4"/>
  <c r="CG49" i="4"/>
  <c r="CF40" i="4"/>
  <c r="CF49" i="4"/>
  <c r="CE40" i="4"/>
  <c r="CE49" i="4"/>
  <c r="CD40" i="4"/>
  <c r="CD49" i="4"/>
  <c r="CC40" i="4"/>
  <c r="CC49" i="4"/>
  <c r="CB40" i="4"/>
  <c r="CB49" i="4"/>
  <c r="CA40" i="4"/>
  <c r="CA49" i="4"/>
  <c r="BZ40" i="4"/>
  <c r="BZ49" i="4"/>
  <c r="BY40" i="4"/>
  <c r="BY49" i="4"/>
  <c r="AY37" i="4"/>
  <c r="AZ37" i="4"/>
  <c r="BA37" i="4"/>
  <c r="BB37" i="4"/>
  <c r="BC37" i="4"/>
  <c r="BD37" i="4"/>
  <c r="BE37" i="4"/>
  <c r="BF37" i="4"/>
  <c r="BG37" i="4"/>
  <c r="BH37" i="4"/>
  <c r="BI37" i="4"/>
  <c r="BJ37" i="4"/>
  <c r="BK37" i="4"/>
  <c r="AY38" i="4"/>
  <c r="AZ38" i="4"/>
  <c r="BA38" i="4"/>
  <c r="BB38" i="4"/>
  <c r="BC38" i="4"/>
  <c r="BD38" i="4"/>
  <c r="BE38" i="4"/>
  <c r="BF38" i="4"/>
  <c r="BG38" i="4"/>
  <c r="BH38" i="4"/>
  <c r="BI38" i="4"/>
  <c r="BJ38" i="4"/>
  <c r="BK38" i="4"/>
  <c r="BK40" i="4"/>
  <c r="BK49" i="4"/>
  <c r="R7" i="4"/>
  <c r="R13" i="4"/>
  <c r="R14" i="4"/>
  <c r="R15" i="4"/>
  <c r="R16" i="4"/>
  <c r="R17" i="4"/>
  <c r="R18" i="4"/>
  <c r="R20" i="4"/>
  <c r="R21" i="4"/>
  <c r="R22" i="4"/>
  <c r="R24" i="4"/>
  <c r="R26" i="4"/>
  <c r="R27" i="4"/>
  <c r="R28" i="4"/>
  <c r="R29" i="4"/>
  <c r="R30" i="4"/>
  <c r="R32" i="4"/>
  <c r="R34" i="4"/>
  <c r="R40" i="4"/>
  <c r="BM40" i="4"/>
  <c r="BM49" i="4"/>
  <c r="BN49" i="4"/>
  <c r="BJ40" i="4"/>
  <c r="BJ49" i="4"/>
  <c r="BI40" i="4"/>
  <c r="BI49" i="4"/>
  <c r="BH40" i="4"/>
  <c r="BH49" i="4"/>
  <c r="BG40" i="4"/>
  <c r="BG49" i="4"/>
  <c r="BF40" i="4"/>
  <c r="BF49" i="4"/>
  <c r="BE40" i="4"/>
  <c r="BE49" i="4"/>
  <c r="BD40" i="4"/>
  <c r="BD49" i="4"/>
  <c r="BC40" i="4"/>
  <c r="BC49" i="4"/>
  <c r="BB40" i="4"/>
  <c r="BB49" i="4"/>
  <c r="BA40" i="4"/>
  <c r="BA49" i="4"/>
  <c r="AZ40" i="4"/>
  <c r="AZ49" i="4"/>
  <c r="AY40" i="4"/>
  <c r="AY49" i="4"/>
  <c r="AX49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K40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K49" i="4"/>
  <c r="AJ40" i="4"/>
  <c r="AJ49" i="4"/>
  <c r="AI40" i="4"/>
  <c r="AI49" i="4"/>
  <c r="AH40" i="4"/>
  <c r="AH49" i="4"/>
  <c r="AG40" i="4"/>
  <c r="AG49" i="4"/>
  <c r="AF40" i="4"/>
  <c r="AF49" i="4"/>
  <c r="AE40" i="4"/>
  <c r="AE49" i="4"/>
  <c r="AD40" i="4"/>
  <c r="AD49" i="4"/>
  <c r="AC40" i="4"/>
  <c r="AC49" i="4"/>
  <c r="AB40" i="4"/>
  <c r="AB49" i="4"/>
  <c r="AA40" i="4"/>
  <c r="AA49" i="4"/>
  <c r="Z40" i="4"/>
  <c r="Z49" i="4"/>
  <c r="Y40" i="4"/>
  <c r="Y49" i="4"/>
  <c r="R49" i="4"/>
  <c r="O7" i="4"/>
  <c r="P7" i="4"/>
  <c r="Q7" i="4"/>
  <c r="Q8" i="4"/>
  <c r="Q9" i="4"/>
  <c r="Q10" i="4"/>
  <c r="Q11" i="4"/>
  <c r="O13" i="4"/>
  <c r="P13" i="4"/>
  <c r="Q13" i="4"/>
  <c r="O15" i="4"/>
  <c r="P15" i="4"/>
  <c r="Q15" i="4"/>
  <c r="O16" i="4"/>
  <c r="P16" i="4"/>
  <c r="Q16" i="4"/>
  <c r="O17" i="4"/>
  <c r="P17" i="4"/>
  <c r="Q17" i="4"/>
  <c r="Q18" i="4"/>
  <c r="Q20" i="4"/>
  <c r="O21" i="4"/>
  <c r="P21" i="4"/>
  <c r="Q21" i="4"/>
  <c r="O22" i="4"/>
  <c r="P22" i="4"/>
  <c r="Q22" i="4"/>
  <c r="Q24" i="4"/>
  <c r="O26" i="4"/>
  <c r="P26" i="4"/>
  <c r="Q26" i="4"/>
  <c r="O27" i="4"/>
  <c r="P27" i="4"/>
  <c r="Q27" i="4"/>
  <c r="O28" i="4"/>
  <c r="P28" i="4"/>
  <c r="Q28" i="4"/>
  <c r="O29" i="4"/>
  <c r="P29" i="4"/>
  <c r="Q29" i="4"/>
  <c r="O30" i="4"/>
  <c r="P30" i="4"/>
  <c r="Q30" i="4"/>
  <c r="Q32" i="4"/>
  <c r="Q34" i="4"/>
  <c r="Q37" i="4"/>
  <c r="Q38" i="4"/>
  <c r="Q40" i="4"/>
  <c r="O42" i="4"/>
  <c r="Q42" i="4"/>
  <c r="Q49" i="4"/>
  <c r="P14" i="4"/>
  <c r="P18" i="4"/>
  <c r="P20" i="4"/>
  <c r="P24" i="4"/>
  <c r="P32" i="4"/>
  <c r="P34" i="4"/>
  <c r="P40" i="4"/>
  <c r="P49" i="4"/>
  <c r="O18" i="4"/>
  <c r="O20" i="4"/>
  <c r="O24" i="4"/>
  <c r="O32" i="4"/>
  <c r="O34" i="4"/>
  <c r="O40" i="4"/>
  <c r="O49" i="4"/>
  <c r="N40" i="4"/>
  <c r="N49" i="4"/>
  <c r="M40" i="4"/>
  <c r="M49" i="4"/>
  <c r="L40" i="4"/>
  <c r="L49" i="4"/>
  <c r="K40" i="4"/>
  <c r="K49" i="4"/>
  <c r="J40" i="4"/>
  <c r="J49" i="4"/>
  <c r="I40" i="4"/>
  <c r="I49" i="4"/>
  <c r="H40" i="4"/>
  <c r="H49" i="4"/>
  <c r="G40" i="4"/>
  <c r="G49" i="4"/>
  <c r="F40" i="4"/>
  <c r="F49" i="4"/>
  <c r="E40" i="4"/>
  <c r="E49" i="4"/>
  <c r="D40" i="4"/>
  <c r="D49" i="4"/>
  <c r="C40" i="4"/>
  <c r="C49" i="4"/>
  <c r="EM48" i="4"/>
  <c r="EN48" i="4"/>
  <c r="DM48" i="4"/>
  <c r="DN48" i="4"/>
  <c r="CM48" i="4"/>
  <c r="BN48" i="4"/>
  <c r="AX48" i="4"/>
  <c r="EM47" i="4"/>
  <c r="EN47" i="4"/>
  <c r="DX47" i="4"/>
  <c r="DM47" i="4"/>
  <c r="DN47" i="4"/>
  <c r="CX47" i="4"/>
  <c r="S7" i="4"/>
  <c r="S8" i="4"/>
  <c r="S9" i="4"/>
  <c r="S10" i="4"/>
  <c r="S11" i="4"/>
  <c r="S13" i="4"/>
  <c r="S15" i="4"/>
  <c r="S16" i="4"/>
  <c r="S17" i="4"/>
  <c r="S18" i="4"/>
  <c r="S20" i="4"/>
  <c r="S21" i="4"/>
  <c r="S22" i="4"/>
  <c r="S24" i="4"/>
  <c r="S26" i="4"/>
  <c r="S27" i="4"/>
  <c r="S28" i="4"/>
  <c r="S29" i="4"/>
  <c r="S30" i="4"/>
  <c r="S32" i="4"/>
  <c r="S34" i="4"/>
  <c r="S37" i="4"/>
  <c r="S38" i="4"/>
  <c r="S40" i="4"/>
  <c r="S42" i="4"/>
  <c r="S47" i="4"/>
  <c r="DY46" i="4"/>
  <c r="DZ46" i="4"/>
  <c r="EA46" i="4"/>
  <c r="EB46" i="4"/>
  <c r="EC46" i="4"/>
  <c r="ED46" i="4"/>
  <c r="EE46" i="4"/>
  <c r="EF46" i="4"/>
  <c r="EG46" i="4"/>
  <c r="EH46" i="4"/>
  <c r="EI46" i="4"/>
  <c r="EJ46" i="4"/>
  <c r="EK46" i="4"/>
  <c r="EM46" i="4"/>
  <c r="EN46" i="4"/>
  <c r="DX46" i="4"/>
  <c r="DM46" i="4"/>
  <c r="DN46" i="4"/>
  <c r="CX46" i="4"/>
  <c r="DY45" i="4"/>
  <c r="DZ45" i="4"/>
  <c r="EA45" i="4"/>
  <c r="EB45" i="4"/>
  <c r="EC45" i="4"/>
  <c r="ED45" i="4"/>
  <c r="EE45" i="4"/>
  <c r="EF45" i="4"/>
  <c r="EG45" i="4"/>
  <c r="EH45" i="4"/>
  <c r="EI45" i="4"/>
  <c r="EJ45" i="4"/>
  <c r="EK45" i="4"/>
  <c r="EM45" i="4"/>
  <c r="EN45" i="4"/>
  <c r="DX45" i="4"/>
  <c r="DM45" i="4"/>
  <c r="DN45" i="4"/>
  <c r="CX45" i="4"/>
  <c r="DY44" i="4"/>
  <c r="DZ44" i="4"/>
  <c r="EA44" i="4"/>
  <c r="EB44" i="4"/>
  <c r="EC44" i="4"/>
  <c r="ED44" i="4"/>
  <c r="EE44" i="4"/>
  <c r="EF44" i="4"/>
  <c r="EG44" i="4"/>
  <c r="EH44" i="4"/>
  <c r="EI44" i="4"/>
  <c r="EJ44" i="4"/>
  <c r="EK44" i="4"/>
  <c r="EM44" i="4"/>
  <c r="EN44" i="4"/>
  <c r="DX44" i="4"/>
  <c r="DM44" i="4"/>
  <c r="DN44" i="4"/>
  <c r="CX44" i="4"/>
  <c r="DY43" i="4"/>
  <c r="DZ43" i="4"/>
  <c r="EA43" i="4"/>
  <c r="EB43" i="4"/>
  <c r="EC43" i="4"/>
  <c r="ED43" i="4"/>
  <c r="EE43" i="4"/>
  <c r="EF43" i="4"/>
  <c r="EG43" i="4"/>
  <c r="EH43" i="4"/>
  <c r="EI43" i="4"/>
  <c r="EJ43" i="4"/>
  <c r="EK43" i="4"/>
  <c r="EM43" i="4"/>
  <c r="EN43" i="4"/>
  <c r="DX43" i="4"/>
  <c r="DM43" i="4"/>
  <c r="DN43" i="4"/>
  <c r="CX43" i="4"/>
  <c r="DY42" i="4"/>
  <c r="DZ42" i="4"/>
  <c r="EA42" i="4"/>
  <c r="EB42" i="4"/>
  <c r="EC42" i="4"/>
  <c r="ED42" i="4"/>
  <c r="EE42" i="4"/>
  <c r="EF42" i="4"/>
  <c r="EG42" i="4"/>
  <c r="EH42" i="4"/>
  <c r="EI42" i="4"/>
  <c r="EJ42" i="4"/>
  <c r="EK42" i="4"/>
  <c r="EM42" i="4"/>
  <c r="EN42" i="4"/>
  <c r="DX42" i="4"/>
  <c r="DM42" i="4"/>
  <c r="DN42" i="4"/>
  <c r="CX42" i="4"/>
  <c r="CM42" i="4"/>
  <c r="BN42" i="4"/>
  <c r="EM41" i="4"/>
  <c r="EN41" i="4"/>
  <c r="DM41" i="4"/>
  <c r="DN41" i="4"/>
  <c r="CM41" i="4"/>
  <c r="BN41" i="4"/>
  <c r="EM40" i="4"/>
  <c r="EN40" i="4"/>
  <c r="DM7" i="4"/>
  <c r="DM8" i="4"/>
  <c r="DM9" i="4"/>
  <c r="DM10" i="4"/>
  <c r="DM11" i="4"/>
  <c r="DM13" i="4"/>
  <c r="DM15" i="4"/>
  <c r="DM16" i="4"/>
  <c r="DM17" i="4"/>
  <c r="DM18" i="4"/>
  <c r="DM20" i="4"/>
  <c r="DM21" i="4"/>
  <c r="DM22" i="4"/>
  <c r="DM23" i="4"/>
  <c r="DM24" i="4"/>
  <c r="DM26" i="4"/>
  <c r="DM27" i="4"/>
  <c r="DM28" i="4"/>
  <c r="DM29" i="4"/>
  <c r="DM30" i="4"/>
  <c r="DM31" i="4"/>
  <c r="DM32" i="4"/>
  <c r="DM34" i="4"/>
  <c r="DM35" i="4"/>
  <c r="DM36" i="4"/>
  <c r="DM37" i="4"/>
  <c r="DM38" i="4"/>
  <c r="DM39" i="4"/>
  <c r="DM40" i="4"/>
  <c r="DN40" i="4"/>
  <c r="CM40" i="4"/>
  <c r="CL40" i="4"/>
  <c r="AX40" i="4"/>
  <c r="AL40" i="4"/>
  <c r="EM39" i="4"/>
  <c r="EN39" i="4"/>
  <c r="DN39" i="4"/>
  <c r="CM39" i="4"/>
  <c r="CL39" i="4"/>
  <c r="BM39" i="4"/>
  <c r="AL39" i="4"/>
  <c r="DY38" i="4"/>
  <c r="DZ38" i="4"/>
  <c r="EA38" i="4"/>
  <c r="EB38" i="4"/>
  <c r="EC38" i="4"/>
  <c r="ED38" i="4"/>
  <c r="EE38" i="4"/>
  <c r="EF38" i="4"/>
  <c r="EG38" i="4"/>
  <c r="EH38" i="4"/>
  <c r="EI38" i="4"/>
  <c r="EJ38" i="4"/>
  <c r="EK38" i="4"/>
  <c r="EM38" i="4"/>
  <c r="EN38" i="4"/>
  <c r="DN38" i="4"/>
  <c r="CM38" i="4"/>
  <c r="CL38" i="4"/>
  <c r="BM38" i="4"/>
  <c r="AL38" i="4"/>
  <c r="DY37" i="4"/>
  <c r="DZ37" i="4"/>
  <c r="EA37" i="4"/>
  <c r="EB37" i="4"/>
  <c r="EC37" i="4"/>
  <c r="ED37" i="4"/>
  <c r="EE37" i="4"/>
  <c r="EF37" i="4"/>
  <c r="EG37" i="4"/>
  <c r="EH37" i="4"/>
  <c r="EI37" i="4"/>
  <c r="EJ37" i="4"/>
  <c r="EK37" i="4"/>
  <c r="EM37" i="4"/>
  <c r="EN37" i="4"/>
  <c r="DN37" i="4"/>
  <c r="CM37" i="4"/>
  <c r="CL37" i="4"/>
  <c r="BM37" i="4"/>
  <c r="AL37" i="4"/>
  <c r="T37" i="4"/>
  <c r="EM36" i="4"/>
  <c r="EN36" i="4"/>
  <c r="DN36" i="4"/>
  <c r="CM36" i="4"/>
  <c r="CL36" i="4"/>
  <c r="BM36" i="4"/>
  <c r="AL36" i="4"/>
  <c r="EM35" i="4"/>
  <c r="EN35" i="4"/>
  <c r="DN35" i="4"/>
  <c r="CM35" i="4"/>
  <c r="CL35" i="4"/>
  <c r="BM35" i="4"/>
  <c r="AX35" i="4"/>
  <c r="AL35" i="4"/>
  <c r="EM34" i="4"/>
  <c r="EN34" i="4"/>
  <c r="DN34" i="4"/>
  <c r="CM34" i="4"/>
  <c r="CL34" i="4"/>
  <c r="BM34" i="4"/>
  <c r="AL34" i="4"/>
  <c r="T34" i="4"/>
  <c r="EM33" i="4"/>
  <c r="EN33" i="4"/>
  <c r="DM33" i="4"/>
  <c r="DN33" i="4"/>
  <c r="CM33" i="4"/>
  <c r="CL33" i="4"/>
  <c r="BM33" i="4"/>
  <c r="AL33" i="4"/>
  <c r="T33" i="4"/>
  <c r="DY26" i="4"/>
  <c r="DZ26" i="4"/>
  <c r="EA26" i="4"/>
  <c r="EB26" i="4"/>
  <c r="EC26" i="4"/>
  <c r="ED26" i="4"/>
  <c r="EE26" i="4"/>
  <c r="EF26" i="4"/>
  <c r="EG26" i="4"/>
  <c r="EH26" i="4"/>
  <c r="EI26" i="4"/>
  <c r="EJ26" i="4"/>
  <c r="EK26" i="4"/>
  <c r="DY27" i="4"/>
  <c r="DZ27" i="4"/>
  <c r="EA27" i="4"/>
  <c r="EB27" i="4"/>
  <c r="EC27" i="4"/>
  <c r="ED27" i="4"/>
  <c r="EE27" i="4"/>
  <c r="EF27" i="4"/>
  <c r="EG27" i="4"/>
  <c r="EH27" i="4"/>
  <c r="EI27" i="4"/>
  <c r="EJ27" i="4"/>
  <c r="EK27" i="4"/>
  <c r="DY28" i="4"/>
  <c r="DZ28" i="4"/>
  <c r="EA28" i="4"/>
  <c r="EB28" i="4"/>
  <c r="EC28" i="4"/>
  <c r="ED28" i="4"/>
  <c r="EE28" i="4"/>
  <c r="EF28" i="4"/>
  <c r="EG28" i="4"/>
  <c r="EH28" i="4"/>
  <c r="EI28" i="4"/>
  <c r="EJ28" i="4"/>
  <c r="EK28" i="4"/>
  <c r="DY29" i="4"/>
  <c r="DZ29" i="4"/>
  <c r="EA29" i="4"/>
  <c r="EB29" i="4"/>
  <c r="EC29" i="4"/>
  <c r="ED29" i="4"/>
  <c r="EE29" i="4"/>
  <c r="EF29" i="4"/>
  <c r="EG29" i="4"/>
  <c r="EH29" i="4"/>
  <c r="EI29" i="4"/>
  <c r="EJ29" i="4"/>
  <c r="EK29" i="4"/>
  <c r="DY30" i="4"/>
  <c r="DZ30" i="4"/>
  <c r="EA30" i="4"/>
  <c r="EB30" i="4"/>
  <c r="EC30" i="4"/>
  <c r="ED30" i="4"/>
  <c r="EE30" i="4"/>
  <c r="EF30" i="4"/>
  <c r="EG30" i="4"/>
  <c r="EH30" i="4"/>
  <c r="EI30" i="4"/>
  <c r="EJ30" i="4"/>
  <c r="EK30" i="4"/>
  <c r="EK32" i="4"/>
  <c r="EM32" i="4"/>
  <c r="EN32" i="4"/>
  <c r="EJ32" i="4"/>
  <c r="EI32" i="4"/>
  <c r="EH32" i="4"/>
  <c r="EG32" i="4"/>
  <c r="EF32" i="4"/>
  <c r="EE32" i="4"/>
  <c r="ED32" i="4"/>
  <c r="EC32" i="4"/>
  <c r="EB32" i="4"/>
  <c r="EA32" i="4"/>
  <c r="DZ32" i="4"/>
  <c r="DY32" i="4"/>
  <c r="DN32" i="4"/>
  <c r="CM32" i="4"/>
  <c r="CL32" i="4"/>
  <c r="BM32" i="4"/>
  <c r="AL32" i="4"/>
  <c r="T32" i="4"/>
  <c r="EM31" i="4"/>
  <c r="EN31" i="4"/>
  <c r="DN31" i="4"/>
  <c r="CM31" i="4"/>
  <c r="CL31" i="4"/>
  <c r="BM31" i="4"/>
  <c r="AL31" i="4"/>
  <c r="T31" i="4"/>
  <c r="EM30" i="4"/>
  <c r="EN30" i="4"/>
  <c r="DN30" i="4"/>
  <c r="CX30" i="4"/>
  <c r="CM30" i="4"/>
  <c r="CL30" i="4"/>
  <c r="BX30" i="4"/>
  <c r="BM30" i="4"/>
  <c r="AX30" i="4"/>
  <c r="AL30" i="4"/>
  <c r="X30" i="4"/>
  <c r="T30" i="4"/>
  <c r="B30" i="4"/>
  <c r="EM29" i="4"/>
  <c r="EN29" i="4"/>
  <c r="DN29" i="4"/>
  <c r="CX29" i="4"/>
  <c r="CM29" i="4"/>
  <c r="CL29" i="4"/>
  <c r="BX29" i="4"/>
  <c r="BM29" i="4"/>
  <c r="AX29" i="4"/>
  <c r="AL29" i="4"/>
  <c r="X29" i="4"/>
  <c r="T29" i="4"/>
  <c r="B29" i="4"/>
  <c r="EM28" i="4"/>
  <c r="EN28" i="4"/>
  <c r="DN28" i="4"/>
  <c r="CX28" i="4"/>
  <c r="CM28" i="4"/>
  <c r="CL28" i="4"/>
  <c r="BX28" i="4"/>
  <c r="BM28" i="4"/>
  <c r="AX28" i="4"/>
  <c r="AL28" i="4"/>
  <c r="X28" i="4"/>
  <c r="T28" i="4"/>
  <c r="B28" i="4"/>
  <c r="EM27" i="4"/>
  <c r="EN27" i="4"/>
  <c r="DN27" i="4"/>
  <c r="CX27" i="4"/>
  <c r="CM27" i="4"/>
  <c r="CL27" i="4"/>
  <c r="BX27" i="4"/>
  <c r="BM27" i="4"/>
  <c r="AX27" i="4"/>
  <c r="AL27" i="4"/>
  <c r="X27" i="4"/>
  <c r="T27" i="4"/>
  <c r="B27" i="4"/>
  <c r="EM26" i="4"/>
  <c r="EN26" i="4"/>
  <c r="DN26" i="4"/>
  <c r="CX26" i="4"/>
  <c r="CM26" i="4"/>
  <c r="CL26" i="4"/>
  <c r="BX26" i="4"/>
  <c r="BM26" i="4"/>
  <c r="AX26" i="4"/>
  <c r="AL26" i="4"/>
  <c r="X26" i="4"/>
  <c r="T26" i="4"/>
  <c r="B26" i="4"/>
  <c r="EM25" i="4"/>
  <c r="EN25" i="4"/>
  <c r="DM25" i="4"/>
  <c r="DN25" i="4"/>
  <c r="CM25" i="4"/>
  <c r="CL25" i="4"/>
  <c r="BM25" i="4"/>
  <c r="AL25" i="4"/>
  <c r="T25" i="4"/>
  <c r="DY20" i="4"/>
  <c r="DZ20" i="4"/>
  <c r="EA20" i="4"/>
  <c r="EB20" i="4"/>
  <c r="EC20" i="4"/>
  <c r="ED20" i="4"/>
  <c r="EE20" i="4"/>
  <c r="EF20" i="4"/>
  <c r="EG20" i="4"/>
  <c r="EH20" i="4"/>
  <c r="EI20" i="4"/>
  <c r="EJ20" i="4"/>
  <c r="EK20" i="4"/>
  <c r="DY21" i="4"/>
  <c r="DZ21" i="4"/>
  <c r="EA21" i="4"/>
  <c r="EB21" i="4"/>
  <c r="EC21" i="4"/>
  <c r="ED21" i="4"/>
  <c r="EE21" i="4"/>
  <c r="EF21" i="4"/>
  <c r="EG21" i="4"/>
  <c r="EH21" i="4"/>
  <c r="EI21" i="4"/>
  <c r="EJ21" i="4"/>
  <c r="EK21" i="4"/>
  <c r="DY22" i="4"/>
  <c r="DZ22" i="4"/>
  <c r="EA22" i="4"/>
  <c r="EB22" i="4"/>
  <c r="EC22" i="4"/>
  <c r="ED22" i="4"/>
  <c r="EE22" i="4"/>
  <c r="EF22" i="4"/>
  <c r="EG22" i="4"/>
  <c r="EH22" i="4"/>
  <c r="EI22" i="4"/>
  <c r="EJ22" i="4"/>
  <c r="EK22" i="4"/>
  <c r="EK24" i="4"/>
  <c r="EM24" i="4"/>
  <c r="EN24" i="4"/>
  <c r="EJ24" i="4"/>
  <c r="EI24" i="4"/>
  <c r="EH24" i="4"/>
  <c r="EG24" i="4"/>
  <c r="EF24" i="4"/>
  <c r="EE24" i="4"/>
  <c r="ED24" i="4"/>
  <c r="EC24" i="4"/>
  <c r="EB24" i="4"/>
  <c r="EA24" i="4"/>
  <c r="DZ24" i="4"/>
  <c r="DY24" i="4"/>
  <c r="DN24" i="4"/>
  <c r="CM24" i="4"/>
  <c r="CL24" i="4"/>
  <c r="BM24" i="4"/>
  <c r="AL24" i="4"/>
  <c r="T24" i="4"/>
  <c r="EM23" i="4"/>
  <c r="EN23" i="4"/>
  <c r="DN23" i="4"/>
  <c r="CM23" i="4"/>
  <c r="CL23" i="4"/>
  <c r="BM23" i="4"/>
  <c r="AL23" i="4"/>
  <c r="T23" i="4"/>
  <c r="EM22" i="4"/>
  <c r="EN22" i="4"/>
  <c r="DN22" i="4"/>
  <c r="CM22" i="4"/>
  <c r="CL22" i="4"/>
  <c r="BX22" i="4"/>
  <c r="BM22" i="4"/>
  <c r="AL22" i="4"/>
  <c r="T22" i="4"/>
  <c r="B22" i="4"/>
  <c r="EM21" i="4"/>
  <c r="EN21" i="4"/>
  <c r="DN21" i="4"/>
  <c r="CM21" i="4"/>
  <c r="CL21" i="4"/>
  <c r="BM21" i="4"/>
  <c r="AL21" i="4"/>
  <c r="T21" i="4"/>
  <c r="B21" i="4"/>
  <c r="EM20" i="4"/>
  <c r="EN20" i="4"/>
  <c r="DN20" i="4"/>
  <c r="CM20" i="4"/>
  <c r="CL20" i="4"/>
  <c r="BM20" i="4"/>
  <c r="AL20" i="4"/>
  <c r="T20" i="4"/>
  <c r="B20" i="4"/>
  <c r="EM19" i="4"/>
  <c r="EN19" i="4"/>
  <c r="DM19" i="4"/>
  <c r="DN19" i="4"/>
  <c r="CM19" i="4"/>
  <c r="CL19" i="4"/>
  <c r="BM19" i="4"/>
  <c r="AL19" i="4"/>
  <c r="T19" i="4"/>
  <c r="EM18" i="4"/>
  <c r="EN18" i="4"/>
  <c r="DN18" i="4"/>
  <c r="CM18" i="4"/>
  <c r="CL18" i="4"/>
  <c r="BM18" i="4"/>
  <c r="AL18" i="4"/>
  <c r="T18" i="4"/>
  <c r="EN17" i="4"/>
  <c r="DN17" i="4"/>
  <c r="CM17" i="4"/>
  <c r="CL17" i="4"/>
  <c r="BM17" i="4"/>
  <c r="AX17" i="4"/>
  <c r="AL17" i="4"/>
  <c r="X17" i="4"/>
  <c r="T17" i="4"/>
  <c r="EM16" i="4"/>
  <c r="EN16" i="4"/>
  <c r="DN16" i="4"/>
  <c r="CM16" i="4"/>
  <c r="CL16" i="4"/>
  <c r="BM16" i="4"/>
  <c r="AL16" i="4"/>
  <c r="T16" i="4"/>
  <c r="B16" i="4"/>
  <c r="EM15" i="4"/>
  <c r="EN15" i="4"/>
  <c r="DN15" i="4"/>
  <c r="CM15" i="4"/>
  <c r="CL15" i="4"/>
  <c r="BM15" i="4"/>
  <c r="AL15" i="4"/>
  <c r="T15" i="4"/>
  <c r="B15" i="4"/>
  <c r="X14" i="4"/>
  <c r="T14" i="4"/>
  <c r="EM13" i="4"/>
  <c r="EN13" i="4"/>
  <c r="DN13" i="4"/>
  <c r="CM13" i="4"/>
  <c r="CL13" i="4"/>
  <c r="BM13" i="4"/>
  <c r="AL13" i="4"/>
  <c r="T13" i="4"/>
  <c r="B13" i="4"/>
  <c r="EK12" i="4"/>
  <c r="EM12" i="4"/>
  <c r="EN12" i="4"/>
  <c r="DK12" i="4"/>
  <c r="DM12" i="4"/>
  <c r="DN12" i="4"/>
  <c r="CK12" i="4"/>
  <c r="CM12" i="4"/>
  <c r="CL12" i="4"/>
  <c r="BK12" i="4"/>
  <c r="BM12" i="4"/>
  <c r="AK12" i="4"/>
  <c r="AL12" i="4"/>
  <c r="T12" i="4"/>
  <c r="Q12" i="4"/>
  <c r="DN11" i="4"/>
  <c r="CM11" i="4"/>
  <c r="CL11" i="4"/>
  <c r="BM11" i="4"/>
  <c r="AL11" i="4"/>
  <c r="T11" i="4"/>
  <c r="DN10" i="4"/>
  <c r="CM10" i="4"/>
  <c r="CL10" i="4"/>
  <c r="BM10" i="4"/>
  <c r="AL10" i="4"/>
  <c r="T10" i="4"/>
  <c r="DN9" i="4"/>
  <c r="CM9" i="4"/>
  <c r="CL9" i="4"/>
  <c r="BM9" i="4"/>
  <c r="AL9" i="4"/>
  <c r="T9" i="4"/>
  <c r="DN8" i="4"/>
  <c r="CM8" i="4"/>
  <c r="CL8" i="4"/>
  <c r="BM8" i="4"/>
  <c r="AL8" i="4"/>
  <c r="T8" i="4"/>
  <c r="EM7" i="4"/>
  <c r="EN7" i="4"/>
  <c r="DN7" i="4"/>
  <c r="CM7" i="4"/>
  <c r="CL7" i="4"/>
  <c r="BM7" i="4"/>
  <c r="AL7" i="4"/>
  <c r="T7" i="4"/>
  <c r="B7" i="4"/>
  <c r="X5" i="4"/>
  <c r="AX5" i="4"/>
  <c r="BX5" i="4"/>
  <c r="CX5" i="4"/>
  <c r="DX5" i="4"/>
  <c r="X3" i="4"/>
  <c r="AC56" i="3"/>
  <c r="AD56" i="3"/>
  <c r="AE56" i="3"/>
  <c r="AF56" i="3"/>
  <c r="AG56" i="3"/>
  <c r="AI56" i="3"/>
  <c r="AI83" i="3"/>
  <c r="AC57" i="3"/>
  <c r="AD57" i="3"/>
  <c r="AE57" i="3"/>
  <c r="AF57" i="3"/>
  <c r="AG57" i="3"/>
  <c r="AI57" i="3"/>
  <c r="AI84" i="3"/>
  <c r="AI85" i="3"/>
  <c r="AC61" i="3"/>
  <c r="AD61" i="3"/>
  <c r="AE61" i="3"/>
  <c r="AF61" i="3"/>
  <c r="AG61" i="3"/>
  <c r="AI61" i="3"/>
  <c r="AI88" i="3"/>
  <c r="AC62" i="3"/>
  <c r="AD62" i="3"/>
  <c r="AE62" i="3"/>
  <c r="AF62" i="3"/>
  <c r="AG62" i="3"/>
  <c r="AI62" i="3"/>
  <c r="AI89" i="3"/>
  <c r="AC63" i="3"/>
  <c r="AD63" i="3"/>
  <c r="AE63" i="3"/>
  <c r="AF63" i="3"/>
  <c r="AG63" i="3"/>
  <c r="AI63" i="3"/>
  <c r="AI90" i="3"/>
  <c r="AI91" i="3"/>
  <c r="AC67" i="3"/>
  <c r="AD67" i="3"/>
  <c r="AE67" i="3"/>
  <c r="AF67" i="3"/>
  <c r="AG67" i="3"/>
  <c r="AI67" i="3"/>
  <c r="AI94" i="3"/>
  <c r="AC68" i="3"/>
  <c r="AD68" i="3"/>
  <c r="AE68" i="3"/>
  <c r="AF68" i="3"/>
  <c r="AG68" i="3"/>
  <c r="AI68" i="3"/>
  <c r="AI95" i="3"/>
  <c r="AC69" i="3"/>
  <c r="AD69" i="3"/>
  <c r="AE69" i="3"/>
  <c r="AF69" i="3"/>
  <c r="AG69" i="3"/>
  <c r="AI69" i="3"/>
  <c r="AI96" i="3"/>
  <c r="AC70" i="3"/>
  <c r="AD70" i="3"/>
  <c r="AE70" i="3"/>
  <c r="AF70" i="3"/>
  <c r="AG70" i="3"/>
  <c r="AI70" i="3"/>
  <c r="AI97" i="3"/>
  <c r="AC71" i="3"/>
  <c r="AD71" i="3"/>
  <c r="AE71" i="3"/>
  <c r="AF71" i="3"/>
  <c r="AG71" i="3"/>
  <c r="AI71" i="3"/>
  <c r="AI98" i="3"/>
  <c r="AC72" i="3"/>
  <c r="AD72" i="3"/>
  <c r="AE72" i="3"/>
  <c r="AF72" i="3"/>
  <c r="AG72" i="3"/>
  <c r="AI72" i="3"/>
  <c r="AI99" i="3"/>
  <c r="AC73" i="3"/>
  <c r="AD73" i="3"/>
  <c r="AE73" i="3"/>
  <c r="AF73" i="3"/>
  <c r="AG73" i="3"/>
  <c r="AI73" i="3"/>
  <c r="AI100" i="3"/>
  <c r="AC74" i="3"/>
  <c r="AD74" i="3"/>
  <c r="AE74" i="3"/>
  <c r="AF74" i="3"/>
  <c r="AG74" i="3"/>
  <c r="AI74" i="3"/>
  <c r="AI101" i="3"/>
  <c r="AI102" i="3"/>
  <c r="AI104" i="3"/>
  <c r="AG83" i="3"/>
  <c r="AG84" i="3"/>
  <c r="AG85" i="3"/>
  <c r="AG88" i="3"/>
  <c r="AG89" i="3"/>
  <c r="AG90" i="3"/>
  <c r="AG91" i="3"/>
  <c r="AG94" i="3"/>
  <c r="AG95" i="3"/>
  <c r="AG96" i="3"/>
  <c r="AG97" i="3"/>
  <c r="AG98" i="3"/>
  <c r="AG99" i="3"/>
  <c r="AG100" i="3"/>
  <c r="AG101" i="3"/>
  <c r="AG102" i="3"/>
  <c r="AG104" i="3"/>
  <c r="AF83" i="3"/>
  <c r="AF84" i="3"/>
  <c r="AF85" i="3"/>
  <c r="AF88" i="3"/>
  <c r="AF89" i="3"/>
  <c r="AF90" i="3"/>
  <c r="AF91" i="3"/>
  <c r="AF94" i="3"/>
  <c r="AF95" i="3"/>
  <c r="AF96" i="3"/>
  <c r="AF97" i="3"/>
  <c r="AF98" i="3"/>
  <c r="AF99" i="3"/>
  <c r="AF100" i="3"/>
  <c r="AF101" i="3"/>
  <c r="AF102" i="3"/>
  <c r="AF104" i="3"/>
  <c r="AE83" i="3"/>
  <c r="AE84" i="3"/>
  <c r="AE85" i="3"/>
  <c r="AE88" i="3"/>
  <c r="AE89" i="3"/>
  <c r="AE90" i="3"/>
  <c r="AE91" i="3"/>
  <c r="AE94" i="3"/>
  <c r="AE95" i="3"/>
  <c r="AE96" i="3"/>
  <c r="AE97" i="3"/>
  <c r="AE98" i="3"/>
  <c r="AE99" i="3"/>
  <c r="AE100" i="3"/>
  <c r="AE101" i="3"/>
  <c r="AE102" i="3"/>
  <c r="AE104" i="3"/>
  <c r="AD83" i="3"/>
  <c r="AD84" i="3"/>
  <c r="AD85" i="3"/>
  <c r="AD88" i="3"/>
  <c r="AD89" i="3"/>
  <c r="AD90" i="3"/>
  <c r="AD91" i="3"/>
  <c r="AD94" i="3"/>
  <c r="AD95" i="3"/>
  <c r="AD96" i="3"/>
  <c r="AD97" i="3"/>
  <c r="AD98" i="3"/>
  <c r="AD99" i="3"/>
  <c r="AD100" i="3"/>
  <c r="AD101" i="3"/>
  <c r="AD102" i="3"/>
  <c r="AD104" i="3"/>
  <c r="AC83" i="3"/>
  <c r="AC84" i="3"/>
  <c r="AC85" i="3"/>
  <c r="AC88" i="3"/>
  <c r="AC89" i="3"/>
  <c r="AC90" i="3"/>
  <c r="AC91" i="3"/>
  <c r="AC94" i="3"/>
  <c r="AC95" i="3"/>
  <c r="AC96" i="3"/>
  <c r="AC97" i="3"/>
  <c r="AC98" i="3"/>
  <c r="AC99" i="3"/>
  <c r="AC100" i="3"/>
  <c r="AC101" i="3"/>
  <c r="AC102" i="3"/>
  <c r="AC104" i="3"/>
  <c r="U56" i="3"/>
  <c r="V56" i="3"/>
  <c r="W56" i="3"/>
  <c r="X56" i="3"/>
  <c r="Y56" i="3"/>
  <c r="AA56" i="3"/>
  <c r="AA83" i="3"/>
  <c r="U57" i="3"/>
  <c r="V57" i="3"/>
  <c r="W57" i="3"/>
  <c r="X57" i="3"/>
  <c r="Y57" i="3"/>
  <c r="AA57" i="3"/>
  <c r="AA84" i="3"/>
  <c r="AA85" i="3"/>
  <c r="U61" i="3"/>
  <c r="V61" i="3"/>
  <c r="W61" i="3"/>
  <c r="X61" i="3"/>
  <c r="Y61" i="3"/>
  <c r="AA61" i="3"/>
  <c r="AA88" i="3"/>
  <c r="U62" i="3"/>
  <c r="V62" i="3"/>
  <c r="W62" i="3"/>
  <c r="X62" i="3"/>
  <c r="Y62" i="3"/>
  <c r="AA62" i="3"/>
  <c r="AA89" i="3"/>
  <c r="U63" i="3"/>
  <c r="V63" i="3"/>
  <c r="W63" i="3"/>
  <c r="X63" i="3"/>
  <c r="Y63" i="3"/>
  <c r="AA63" i="3"/>
  <c r="AA90" i="3"/>
  <c r="AA91" i="3"/>
  <c r="U67" i="3"/>
  <c r="V67" i="3"/>
  <c r="W67" i="3"/>
  <c r="X67" i="3"/>
  <c r="Y67" i="3"/>
  <c r="AA67" i="3"/>
  <c r="AA94" i="3"/>
  <c r="U68" i="3"/>
  <c r="V68" i="3"/>
  <c r="W68" i="3"/>
  <c r="X68" i="3"/>
  <c r="Y68" i="3"/>
  <c r="AA68" i="3"/>
  <c r="AA95" i="3"/>
  <c r="U69" i="3"/>
  <c r="V69" i="3"/>
  <c r="W69" i="3"/>
  <c r="X69" i="3"/>
  <c r="Y69" i="3"/>
  <c r="AA69" i="3"/>
  <c r="AA96" i="3"/>
  <c r="U70" i="3"/>
  <c r="V70" i="3"/>
  <c r="W70" i="3"/>
  <c r="X70" i="3"/>
  <c r="Y70" i="3"/>
  <c r="AA70" i="3"/>
  <c r="AA97" i="3"/>
  <c r="U71" i="3"/>
  <c r="V71" i="3"/>
  <c r="W71" i="3"/>
  <c r="X71" i="3"/>
  <c r="Y71" i="3"/>
  <c r="AA71" i="3"/>
  <c r="AA98" i="3"/>
  <c r="U72" i="3"/>
  <c r="V72" i="3"/>
  <c r="W72" i="3"/>
  <c r="X72" i="3"/>
  <c r="Y72" i="3"/>
  <c r="AA72" i="3"/>
  <c r="AA99" i="3"/>
  <c r="U73" i="3"/>
  <c r="V73" i="3"/>
  <c r="W73" i="3"/>
  <c r="X73" i="3"/>
  <c r="Y73" i="3"/>
  <c r="AA73" i="3"/>
  <c r="AA100" i="3"/>
  <c r="U74" i="3"/>
  <c r="V74" i="3"/>
  <c r="W74" i="3"/>
  <c r="X74" i="3"/>
  <c r="Y74" i="3"/>
  <c r="AA74" i="3"/>
  <c r="AA101" i="3"/>
  <c r="AA102" i="3"/>
  <c r="AA104" i="3"/>
  <c r="Y83" i="3"/>
  <c r="Y84" i="3"/>
  <c r="Y85" i="3"/>
  <c r="Y88" i="3"/>
  <c r="Y89" i="3"/>
  <c r="Y90" i="3"/>
  <c r="Y91" i="3"/>
  <c r="Y94" i="3"/>
  <c r="Y95" i="3"/>
  <c r="Y96" i="3"/>
  <c r="Y97" i="3"/>
  <c r="Y98" i="3"/>
  <c r="Y99" i="3"/>
  <c r="Y100" i="3"/>
  <c r="Y101" i="3"/>
  <c r="Y102" i="3"/>
  <c r="Y104" i="3"/>
  <c r="X83" i="3"/>
  <c r="X84" i="3"/>
  <c r="X85" i="3"/>
  <c r="X88" i="3"/>
  <c r="X89" i="3"/>
  <c r="X90" i="3"/>
  <c r="X91" i="3"/>
  <c r="X94" i="3"/>
  <c r="X95" i="3"/>
  <c r="X96" i="3"/>
  <c r="X97" i="3"/>
  <c r="X98" i="3"/>
  <c r="X99" i="3"/>
  <c r="X100" i="3"/>
  <c r="X101" i="3"/>
  <c r="X102" i="3"/>
  <c r="X104" i="3"/>
  <c r="W83" i="3"/>
  <c r="W84" i="3"/>
  <c r="W85" i="3"/>
  <c r="W88" i="3"/>
  <c r="W89" i="3"/>
  <c r="W90" i="3"/>
  <c r="W91" i="3"/>
  <c r="W94" i="3"/>
  <c r="W95" i="3"/>
  <c r="W96" i="3"/>
  <c r="W97" i="3"/>
  <c r="W98" i="3"/>
  <c r="W99" i="3"/>
  <c r="W100" i="3"/>
  <c r="W101" i="3"/>
  <c r="W102" i="3"/>
  <c r="W104" i="3"/>
  <c r="V83" i="3"/>
  <c r="V84" i="3"/>
  <c r="V85" i="3"/>
  <c r="V88" i="3"/>
  <c r="V89" i="3"/>
  <c r="V90" i="3"/>
  <c r="V91" i="3"/>
  <c r="V94" i="3"/>
  <c r="V95" i="3"/>
  <c r="V96" i="3"/>
  <c r="V97" i="3"/>
  <c r="V98" i="3"/>
  <c r="V99" i="3"/>
  <c r="V100" i="3"/>
  <c r="V101" i="3"/>
  <c r="V102" i="3"/>
  <c r="V104" i="3"/>
  <c r="U83" i="3"/>
  <c r="U84" i="3"/>
  <c r="U85" i="3"/>
  <c r="U88" i="3"/>
  <c r="U89" i="3"/>
  <c r="U90" i="3"/>
  <c r="U91" i="3"/>
  <c r="U94" i="3"/>
  <c r="U95" i="3"/>
  <c r="U96" i="3"/>
  <c r="U97" i="3"/>
  <c r="U98" i="3"/>
  <c r="U99" i="3"/>
  <c r="U100" i="3"/>
  <c r="U101" i="3"/>
  <c r="U102" i="3"/>
  <c r="U104" i="3"/>
  <c r="L56" i="3"/>
  <c r="M56" i="3"/>
  <c r="N56" i="3"/>
  <c r="O56" i="3"/>
  <c r="P56" i="3"/>
  <c r="R56" i="3"/>
  <c r="R83" i="3"/>
  <c r="L57" i="3"/>
  <c r="M57" i="3"/>
  <c r="N57" i="3"/>
  <c r="O57" i="3"/>
  <c r="P57" i="3"/>
  <c r="R57" i="3"/>
  <c r="R84" i="3"/>
  <c r="R85" i="3"/>
  <c r="L61" i="3"/>
  <c r="M61" i="3"/>
  <c r="N61" i="3"/>
  <c r="O61" i="3"/>
  <c r="P61" i="3"/>
  <c r="R61" i="3"/>
  <c r="R88" i="3"/>
  <c r="L62" i="3"/>
  <c r="M62" i="3"/>
  <c r="N62" i="3"/>
  <c r="O62" i="3"/>
  <c r="P62" i="3"/>
  <c r="R62" i="3"/>
  <c r="R89" i="3"/>
  <c r="L63" i="3"/>
  <c r="M63" i="3"/>
  <c r="N63" i="3"/>
  <c r="O63" i="3"/>
  <c r="P63" i="3"/>
  <c r="R63" i="3"/>
  <c r="R90" i="3"/>
  <c r="R91" i="3"/>
  <c r="L67" i="3"/>
  <c r="M67" i="3"/>
  <c r="N67" i="3"/>
  <c r="O67" i="3"/>
  <c r="P67" i="3"/>
  <c r="R67" i="3"/>
  <c r="R94" i="3"/>
  <c r="L68" i="3"/>
  <c r="M68" i="3"/>
  <c r="N68" i="3"/>
  <c r="O68" i="3"/>
  <c r="P68" i="3"/>
  <c r="R68" i="3"/>
  <c r="R95" i="3"/>
  <c r="L69" i="3"/>
  <c r="M69" i="3"/>
  <c r="N69" i="3"/>
  <c r="O69" i="3"/>
  <c r="P69" i="3"/>
  <c r="R69" i="3"/>
  <c r="R96" i="3"/>
  <c r="L70" i="3"/>
  <c r="M70" i="3"/>
  <c r="N70" i="3"/>
  <c r="O70" i="3"/>
  <c r="P70" i="3"/>
  <c r="R70" i="3"/>
  <c r="R97" i="3"/>
  <c r="L71" i="3"/>
  <c r="M71" i="3"/>
  <c r="N71" i="3"/>
  <c r="O71" i="3"/>
  <c r="P71" i="3"/>
  <c r="R71" i="3"/>
  <c r="R98" i="3"/>
  <c r="L72" i="3"/>
  <c r="M72" i="3"/>
  <c r="N72" i="3"/>
  <c r="O72" i="3"/>
  <c r="P72" i="3"/>
  <c r="R72" i="3"/>
  <c r="R99" i="3"/>
  <c r="L73" i="3"/>
  <c r="M73" i="3"/>
  <c r="N73" i="3"/>
  <c r="O73" i="3"/>
  <c r="P73" i="3"/>
  <c r="R73" i="3"/>
  <c r="R100" i="3"/>
  <c r="L74" i="3"/>
  <c r="M74" i="3"/>
  <c r="N74" i="3"/>
  <c r="O74" i="3"/>
  <c r="P74" i="3"/>
  <c r="R74" i="3"/>
  <c r="R101" i="3"/>
  <c r="R102" i="3"/>
  <c r="R104" i="3"/>
  <c r="P83" i="3"/>
  <c r="P84" i="3"/>
  <c r="P85" i="3"/>
  <c r="P88" i="3"/>
  <c r="P89" i="3"/>
  <c r="P90" i="3"/>
  <c r="P91" i="3"/>
  <c r="P94" i="3"/>
  <c r="P95" i="3"/>
  <c r="P96" i="3"/>
  <c r="P97" i="3"/>
  <c r="P98" i="3"/>
  <c r="P99" i="3"/>
  <c r="P100" i="3"/>
  <c r="P101" i="3"/>
  <c r="P102" i="3"/>
  <c r="P104" i="3"/>
  <c r="O83" i="3"/>
  <c r="O84" i="3"/>
  <c r="O85" i="3"/>
  <c r="O88" i="3"/>
  <c r="O89" i="3"/>
  <c r="O90" i="3"/>
  <c r="O91" i="3"/>
  <c r="O94" i="3"/>
  <c r="O95" i="3"/>
  <c r="O96" i="3"/>
  <c r="O97" i="3"/>
  <c r="O98" i="3"/>
  <c r="O99" i="3"/>
  <c r="O100" i="3"/>
  <c r="O101" i="3"/>
  <c r="O102" i="3"/>
  <c r="O104" i="3"/>
  <c r="N83" i="3"/>
  <c r="N84" i="3"/>
  <c r="N85" i="3"/>
  <c r="N88" i="3"/>
  <c r="N89" i="3"/>
  <c r="N90" i="3"/>
  <c r="N91" i="3"/>
  <c r="N94" i="3"/>
  <c r="N95" i="3"/>
  <c r="N96" i="3"/>
  <c r="N97" i="3"/>
  <c r="N98" i="3"/>
  <c r="N99" i="3"/>
  <c r="N100" i="3"/>
  <c r="N101" i="3"/>
  <c r="N102" i="3"/>
  <c r="N104" i="3"/>
  <c r="M83" i="3"/>
  <c r="M84" i="3"/>
  <c r="M85" i="3"/>
  <c r="M88" i="3"/>
  <c r="M89" i="3"/>
  <c r="M90" i="3"/>
  <c r="M91" i="3"/>
  <c r="M94" i="3"/>
  <c r="M95" i="3"/>
  <c r="M96" i="3"/>
  <c r="M97" i="3"/>
  <c r="M98" i="3"/>
  <c r="M99" i="3"/>
  <c r="M100" i="3"/>
  <c r="M101" i="3"/>
  <c r="M102" i="3"/>
  <c r="M104" i="3"/>
  <c r="L83" i="3"/>
  <c r="L84" i="3"/>
  <c r="L85" i="3"/>
  <c r="L88" i="3"/>
  <c r="L89" i="3"/>
  <c r="L90" i="3"/>
  <c r="L91" i="3"/>
  <c r="L94" i="3"/>
  <c r="L95" i="3"/>
  <c r="L96" i="3"/>
  <c r="L97" i="3"/>
  <c r="L98" i="3"/>
  <c r="L99" i="3"/>
  <c r="L100" i="3"/>
  <c r="L101" i="3"/>
  <c r="L102" i="3"/>
  <c r="L104" i="3"/>
  <c r="AA86" i="3"/>
  <c r="R86" i="3"/>
  <c r="R81" i="3"/>
  <c r="AG4" i="3"/>
  <c r="AG5" i="3"/>
  <c r="AG6" i="3"/>
  <c r="AG9" i="3"/>
  <c r="AG10" i="3"/>
  <c r="AG11" i="3"/>
  <c r="AG12" i="3"/>
  <c r="AG15" i="3"/>
  <c r="AG16" i="3"/>
  <c r="AG17" i="3"/>
  <c r="AG18" i="3"/>
  <c r="AG19" i="3"/>
  <c r="AG20" i="3"/>
  <c r="AG21" i="3"/>
  <c r="AG22" i="3"/>
  <c r="AG23" i="3"/>
  <c r="AG25" i="3"/>
  <c r="AI79" i="3"/>
  <c r="Y4" i="3"/>
  <c r="Y5" i="3"/>
  <c r="Y6" i="3"/>
  <c r="Y11" i="3"/>
  <c r="Y12" i="3"/>
  <c r="Y15" i="3"/>
  <c r="Y16" i="3"/>
  <c r="Y17" i="3"/>
  <c r="Y18" i="3"/>
  <c r="Y19" i="3"/>
  <c r="Y20" i="3"/>
  <c r="Y21" i="3"/>
  <c r="Y22" i="3"/>
  <c r="Y23" i="3"/>
  <c r="Y25" i="3"/>
  <c r="AA79" i="3"/>
  <c r="P4" i="3"/>
  <c r="P5" i="3"/>
  <c r="P6" i="3"/>
  <c r="P11" i="3"/>
  <c r="P12" i="3"/>
  <c r="P15" i="3"/>
  <c r="P16" i="3"/>
  <c r="P17" i="3"/>
  <c r="P18" i="3"/>
  <c r="P19" i="3"/>
  <c r="P20" i="3"/>
  <c r="P21" i="3"/>
  <c r="P22" i="3"/>
  <c r="P23" i="3"/>
  <c r="P25" i="3"/>
  <c r="R79" i="3"/>
  <c r="G6" i="3"/>
  <c r="G12" i="3"/>
  <c r="G23" i="3"/>
  <c r="G25" i="3"/>
  <c r="I79" i="3"/>
  <c r="G79" i="3"/>
  <c r="F79" i="3"/>
  <c r="E79" i="3"/>
  <c r="D79" i="3"/>
  <c r="C79" i="3"/>
  <c r="AI58" i="3"/>
  <c r="AI64" i="3"/>
  <c r="AI75" i="3"/>
  <c r="AI77" i="3"/>
  <c r="AG58" i="3"/>
  <c r="AG64" i="3"/>
  <c r="AG75" i="3"/>
  <c r="AG77" i="3"/>
  <c r="AF58" i="3"/>
  <c r="AF64" i="3"/>
  <c r="AF75" i="3"/>
  <c r="AF77" i="3"/>
  <c r="AE58" i="3"/>
  <c r="AE64" i="3"/>
  <c r="AE75" i="3"/>
  <c r="AE77" i="3"/>
  <c r="AD58" i="3"/>
  <c r="AD64" i="3"/>
  <c r="AD75" i="3"/>
  <c r="AD77" i="3"/>
  <c r="AC58" i="3"/>
  <c r="AC64" i="3"/>
  <c r="AC75" i="3"/>
  <c r="AC77" i="3"/>
  <c r="AA58" i="3"/>
  <c r="AA64" i="3"/>
  <c r="AA75" i="3"/>
  <c r="AA77" i="3"/>
  <c r="Y58" i="3"/>
  <c r="Y64" i="3"/>
  <c r="Y75" i="3"/>
  <c r="Y77" i="3"/>
  <c r="X58" i="3"/>
  <c r="X64" i="3"/>
  <c r="X75" i="3"/>
  <c r="X77" i="3"/>
  <c r="W58" i="3"/>
  <c r="W64" i="3"/>
  <c r="W75" i="3"/>
  <c r="W77" i="3"/>
  <c r="V58" i="3"/>
  <c r="V64" i="3"/>
  <c r="V75" i="3"/>
  <c r="V77" i="3"/>
  <c r="U58" i="3"/>
  <c r="U64" i="3"/>
  <c r="U75" i="3"/>
  <c r="U77" i="3"/>
  <c r="R58" i="3"/>
  <c r="R64" i="3"/>
  <c r="R75" i="3"/>
  <c r="R77" i="3"/>
  <c r="P58" i="3"/>
  <c r="P64" i="3"/>
  <c r="P75" i="3"/>
  <c r="P77" i="3"/>
  <c r="O58" i="3"/>
  <c r="O64" i="3"/>
  <c r="O75" i="3"/>
  <c r="O77" i="3"/>
  <c r="N58" i="3"/>
  <c r="N64" i="3"/>
  <c r="N75" i="3"/>
  <c r="N77" i="3"/>
  <c r="M58" i="3"/>
  <c r="M64" i="3"/>
  <c r="M75" i="3"/>
  <c r="M77" i="3"/>
  <c r="L58" i="3"/>
  <c r="L64" i="3"/>
  <c r="L75" i="3"/>
  <c r="L77" i="3"/>
  <c r="I58" i="3"/>
  <c r="I64" i="3"/>
  <c r="I75" i="3"/>
  <c r="I77" i="3"/>
  <c r="G58" i="3"/>
  <c r="G64" i="3"/>
  <c r="G75" i="3"/>
  <c r="G77" i="3"/>
  <c r="F58" i="3"/>
  <c r="F64" i="3"/>
  <c r="F75" i="3"/>
  <c r="F77" i="3"/>
  <c r="E58" i="3"/>
  <c r="E64" i="3"/>
  <c r="E75" i="3"/>
  <c r="E77" i="3"/>
  <c r="D58" i="3"/>
  <c r="D64" i="3"/>
  <c r="D75" i="3"/>
  <c r="D77" i="3"/>
  <c r="C58" i="3"/>
  <c r="C64" i="3"/>
  <c r="C75" i="3"/>
  <c r="C77" i="3"/>
  <c r="AI59" i="3"/>
  <c r="AG59" i="3"/>
  <c r="AF59" i="3"/>
  <c r="AE59" i="3"/>
  <c r="AD59" i="3"/>
  <c r="AC59" i="3"/>
  <c r="AA59" i="3"/>
  <c r="Y59" i="3"/>
  <c r="X59" i="3"/>
  <c r="W59" i="3"/>
  <c r="V59" i="3"/>
  <c r="U59" i="3"/>
  <c r="R59" i="3"/>
  <c r="P59" i="3"/>
  <c r="O59" i="3"/>
  <c r="N59" i="3"/>
  <c r="M59" i="3"/>
  <c r="L59" i="3"/>
  <c r="I59" i="3"/>
  <c r="G59" i="3"/>
  <c r="F59" i="3"/>
  <c r="E59" i="3"/>
  <c r="D59" i="3"/>
  <c r="C59" i="3"/>
  <c r="AC4" i="3"/>
  <c r="AD4" i="3"/>
  <c r="AE4" i="3"/>
  <c r="AF4" i="3"/>
  <c r="AI4" i="3"/>
  <c r="AI31" i="3"/>
  <c r="AC5" i="3"/>
  <c r="AD5" i="3"/>
  <c r="AE5" i="3"/>
  <c r="AF5" i="3"/>
  <c r="AI5" i="3"/>
  <c r="AI32" i="3"/>
  <c r="AI33" i="3"/>
  <c r="AC9" i="3"/>
  <c r="AD9" i="3"/>
  <c r="AE9" i="3"/>
  <c r="AF9" i="3"/>
  <c r="AI9" i="3"/>
  <c r="AI36" i="3"/>
  <c r="AC10" i="3"/>
  <c r="AD10" i="3"/>
  <c r="AE10" i="3"/>
  <c r="AF10" i="3"/>
  <c r="AI10" i="3"/>
  <c r="AI37" i="3"/>
  <c r="AC11" i="3"/>
  <c r="AD11" i="3"/>
  <c r="AE11" i="3"/>
  <c r="AF11" i="3"/>
  <c r="AI11" i="3"/>
  <c r="AI38" i="3"/>
  <c r="AI39" i="3"/>
  <c r="AC15" i="3"/>
  <c r="AD15" i="3"/>
  <c r="AE15" i="3"/>
  <c r="AF15" i="3"/>
  <c r="AI15" i="3"/>
  <c r="AI42" i="3"/>
  <c r="AC16" i="3"/>
  <c r="AD16" i="3"/>
  <c r="AE16" i="3"/>
  <c r="AF16" i="3"/>
  <c r="AI16" i="3"/>
  <c r="AI43" i="3"/>
  <c r="AC17" i="3"/>
  <c r="AD17" i="3"/>
  <c r="AE17" i="3"/>
  <c r="AF17" i="3"/>
  <c r="AI17" i="3"/>
  <c r="AI44" i="3"/>
  <c r="AC18" i="3"/>
  <c r="AD18" i="3"/>
  <c r="AE18" i="3"/>
  <c r="AF18" i="3"/>
  <c r="AI18" i="3"/>
  <c r="AI45" i="3"/>
  <c r="AC19" i="3"/>
  <c r="AD19" i="3"/>
  <c r="AE19" i="3"/>
  <c r="AF19" i="3"/>
  <c r="AI19" i="3"/>
  <c r="AI46" i="3"/>
  <c r="AC20" i="3"/>
  <c r="AD20" i="3"/>
  <c r="AE20" i="3"/>
  <c r="AF20" i="3"/>
  <c r="AI20" i="3"/>
  <c r="AI47" i="3"/>
  <c r="AC21" i="3"/>
  <c r="AD21" i="3"/>
  <c r="AE21" i="3"/>
  <c r="AF21" i="3"/>
  <c r="AI21" i="3"/>
  <c r="AI48" i="3"/>
  <c r="AC22" i="3"/>
  <c r="AD22" i="3"/>
  <c r="AE22" i="3"/>
  <c r="AF22" i="3"/>
  <c r="AI22" i="3"/>
  <c r="AI49" i="3"/>
  <c r="AI50" i="3"/>
  <c r="AI52" i="3"/>
  <c r="AG31" i="3"/>
  <c r="AG32" i="3"/>
  <c r="AG33" i="3"/>
  <c r="AG36" i="3"/>
  <c r="AG37" i="3"/>
  <c r="AG38" i="3"/>
  <c r="AG39" i="3"/>
  <c r="AG42" i="3"/>
  <c r="AG43" i="3"/>
  <c r="AG44" i="3"/>
  <c r="AG45" i="3"/>
  <c r="AG46" i="3"/>
  <c r="AG47" i="3"/>
  <c r="AG48" i="3"/>
  <c r="AG49" i="3"/>
  <c r="AG50" i="3"/>
  <c r="AG52" i="3"/>
  <c r="AF31" i="3"/>
  <c r="AF32" i="3"/>
  <c r="AF33" i="3"/>
  <c r="AF36" i="3"/>
  <c r="AF37" i="3"/>
  <c r="AF38" i="3"/>
  <c r="AF39" i="3"/>
  <c r="AF42" i="3"/>
  <c r="AF43" i="3"/>
  <c r="AF44" i="3"/>
  <c r="AF45" i="3"/>
  <c r="AF46" i="3"/>
  <c r="AF47" i="3"/>
  <c r="AF48" i="3"/>
  <c r="AF49" i="3"/>
  <c r="AF50" i="3"/>
  <c r="AF52" i="3"/>
  <c r="AE31" i="3"/>
  <c r="AE32" i="3"/>
  <c r="AE33" i="3"/>
  <c r="AE36" i="3"/>
  <c r="AE37" i="3"/>
  <c r="AE38" i="3"/>
  <c r="AE39" i="3"/>
  <c r="AE42" i="3"/>
  <c r="AE43" i="3"/>
  <c r="AE44" i="3"/>
  <c r="AE45" i="3"/>
  <c r="AE46" i="3"/>
  <c r="AE47" i="3"/>
  <c r="AE48" i="3"/>
  <c r="AE49" i="3"/>
  <c r="AE50" i="3"/>
  <c r="AE52" i="3"/>
  <c r="AD31" i="3"/>
  <c r="AD32" i="3"/>
  <c r="AD33" i="3"/>
  <c r="AD36" i="3"/>
  <c r="AD37" i="3"/>
  <c r="AD38" i="3"/>
  <c r="AD39" i="3"/>
  <c r="AD42" i="3"/>
  <c r="AD43" i="3"/>
  <c r="AD44" i="3"/>
  <c r="AD45" i="3"/>
  <c r="AD46" i="3"/>
  <c r="AD47" i="3"/>
  <c r="AD48" i="3"/>
  <c r="AD49" i="3"/>
  <c r="AD50" i="3"/>
  <c r="AD52" i="3"/>
  <c r="AC31" i="3"/>
  <c r="AC32" i="3"/>
  <c r="AC33" i="3"/>
  <c r="AC36" i="3"/>
  <c r="AC37" i="3"/>
  <c r="AC38" i="3"/>
  <c r="AC39" i="3"/>
  <c r="AC42" i="3"/>
  <c r="AC43" i="3"/>
  <c r="AC44" i="3"/>
  <c r="AC45" i="3"/>
  <c r="AC46" i="3"/>
  <c r="AC47" i="3"/>
  <c r="AC48" i="3"/>
  <c r="AC49" i="3"/>
  <c r="AC50" i="3"/>
  <c r="AC52" i="3"/>
  <c r="T4" i="3"/>
  <c r="U4" i="3"/>
  <c r="V4" i="3"/>
  <c r="W4" i="3"/>
  <c r="X4" i="3"/>
  <c r="AA4" i="3"/>
  <c r="AA31" i="3"/>
  <c r="T5" i="3"/>
  <c r="U5" i="3"/>
  <c r="V5" i="3"/>
  <c r="W5" i="3"/>
  <c r="X5" i="3"/>
  <c r="AA5" i="3"/>
  <c r="AA32" i="3"/>
  <c r="AA33" i="3"/>
  <c r="T11" i="3"/>
  <c r="U11" i="3"/>
  <c r="V11" i="3"/>
  <c r="W11" i="3"/>
  <c r="X11" i="3"/>
  <c r="AA11" i="3"/>
  <c r="AA38" i="3"/>
  <c r="AA39" i="3"/>
  <c r="T15" i="3"/>
  <c r="U15" i="3"/>
  <c r="V15" i="3"/>
  <c r="W15" i="3"/>
  <c r="X15" i="3"/>
  <c r="AA15" i="3"/>
  <c r="AA42" i="3"/>
  <c r="T16" i="3"/>
  <c r="U16" i="3"/>
  <c r="V16" i="3"/>
  <c r="W16" i="3"/>
  <c r="X16" i="3"/>
  <c r="AA16" i="3"/>
  <c r="AA43" i="3"/>
  <c r="T17" i="3"/>
  <c r="U17" i="3"/>
  <c r="V17" i="3"/>
  <c r="W17" i="3"/>
  <c r="X17" i="3"/>
  <c r="AA17" i="3"/>
  <c r="AA44" i="3"/>
  <c r="T18" i="3"/>
  <c r="U18" i="3"/>
  <c r="V18" i="3"/>
  <c r="W18" i="3"/>
  <c r="X18" i="3"/>
  <c r="AA18" i="3"/>
  <c r="AA45" i="3"/>
  <c r="T19" i="3"/>
  <c r="U19" i="3"/>
  <c r="V19" i="3"/>
  <c r="W19" i="3"/>
  <c r="X19" i="3"/>
  <c r="AA19" i="3"/>
  <c r="AA46" i="3"/>
  <c r="T20" i="3"/>
  <c r="U20" i="3"/>
  <c r="V20" i="3"/>
  <c r="W20" i="3"/>
  <c r="X20" i="3"/>
  <c r="AA20" i="3"/>
  <c r="AA47" i="3"/>
  <c r="T21" i="3"/>
  <c r="U21" i="3"/>
  <c r="V21" i="3"/>
  <c r="W21" i="3"/>
  <c r="X21" i="3"/>
  <c r="AA21" i="3"/>
  <c r="AA48" i="3"/>
  <c r="T22" i="3"/>
  <c r="U22" i="3"/>
  <c r="V22" i="3"/>
  <c r="W22" i="3"/>
  <c r="X22" i="3"/>
  <c r="AA22" i="3"/>
  <c r="AA49" i="3"/>
  <c r="AA50" i="3"/>
  <c r="AA52" i="3"/>
  <c r="Y31" i="3"/>
  <c r="Y32" i="3"/>
  <c r="Y33" i="3"/>
  <c r="Y36" i="3"/>
  <c r="Y37" i="3"/>
  <c r="Y38" i="3"/>
  <c r="Y39" i="3"/>
  <c r="Y42" i="3"/>
  <c r="Y43" i="3"/>
  <c r="Y44" i="3"/>
  <c r="Y45" i="3"/>
  <c r="Y46" i="3"/>
  <c r="Y47" i="3"/>
  <c r="Y48" i="3"/>
  <c r="Y49" i="3"/>
  <c r="Y50" i="3"/>
  <c r="Y52" i="3"/>
  <c r="X31" i="3"/>
  <c r="X32" i="3"/>
  <c r="X33" i="3"/>
  <c r="X36" i="3"/>
  <c r="X37" i="3"/>
  <c r="X38" i="3"/>
  <c r="X39" i="3"/>
  <c r="X42" i="3"/>
  <c r="X43" i="3"/>
  <c r="X44" i="3"/>
  <c r="X45" i="3"/>
  <c r="X46" i="3"/>
  <c r="X47" i="3"/>
  <c r="X48" i="3"/>
  <c r="X49" i="3"/>
  <c r="X50" i="3"/>
  <c r="X52" i="3"/>
  <c r="W31" i="3"/>
  <c r="W32" i="3"/>
  <c r="W33" i="3"/>
  <c r="W36" i="3"/>
  <c r="W37" i="3"/>
  <c r="W38" i="3"/>
  <c r="W39" i="3"/>
  <c r="W42" i="3"/>
  <c r="W43" i="3"/>
  <c r="W44" i="3"/>
  <c r="W45" i="3"/>
  <c r="W46" i="3"/>
  <c r="W47" i="3"/>
  <c r="W48" i="3"/>
  <c r="W49" i="3"/>
  <c r="W50" i="3"/>
  <c r="W52" i="3"/>
  <c r="V31" i="3"/>
  <c r="V32" i="3"/>
  <c r="V33" i="3"/>
  <c r="V36" i="3"/>
  <c r="V37" i="3"/>
  <c r="V38" i="3"/>
  <c r="V39" i="3"/>
  <c r="V42" i="3"/>
  <c r="V43" i="3"/>
  <c r="V44" i="3"/>
  <c r="V45" i="3"/>
  <c r="V46" i="3"/>
  <c r="V47" i="3"/>
  <c r="V48" i="3"/>
  <c r="V49" i="3"/>
  <c r="V50" i="3"/>
  <c r="V52" i="3"/>
  <c r="U31" i="3"/>
  <c r="U32" i="3"/>
  <c r="U33" i="3"/>
  <c r="U36" i="3"/>
  <c r="U37" i="3"/>
  <c r="U38" i="3"/>
  <c r="U39" i="3"/>
  <c r="U42" i="3"/>
  <c r="U43" i="3"/>
  <c r="U44" i="3"/>
  <c r="U45" i="3"/>
  <c r="U46" i="3"/>
  <c r="U47" i="3"/>
  <c r="U48" i="3"/>
  <c r="U49" i="3"/>
  <c r="U50" i="3"/>
  <c r="U52" i="3"/>
  <c r="T31" i="3"/>
  <c r="T32" i="3"/>
  <c r="T33" i="3"/>
  <c r="T36" i="3"/>
  <c r="T37" i="3"/>
  <c r="T38" i="3"/>
  <c r="T39" i="3"/>
  <c r="T42" i="3"/>
  <c r="T43" i="3"/>
  <c r="T44" i="3"/>
  <c r="T45" i="3"/>
  <c r="T46" i="3"/>
  <c r="T47" i="3"/>
  <c r="T48" i="3"/>
  <c r="T49" i="3"/>
  <c r="T50" i="3"/>
  <c r="T52" i="3"/>
  <c r="K4" i="3"/>
  <c r="L4" i="3"/>
  <c r="M4" i="3"/>
  <c r="N4" i="3"/>
  <c r="O4" i="3"/>
  <c r="R4" i="3"/>
  <c r="R31" i="3"/>
  <c r="K5" i="3"/>
  <c r="L5" i="3"/>
  <c r="M5" i="3"/>
  <c r="N5" i="3"/>
  <c r="O5" i="3"/>
  <c r="R5" i="3"/>
  <c r="R32" i="3"/>
  <c r="R33" i="3"/>
  <c r="K11" i="3"/>
  <c r="L11" i="3"/>
  <c r="M11" i="3"/>
  <c r="N11" i="3"/>
  <c r="O11" i="3"/>
  <c r="R11" i="3"/>
  <c r="R38" i="3"/>
  <c r="R39" i="3"/>
  <c r="K15" i="3"/>
  <c r="L15" i="3"/>
  <c r="M15" i="3"/>
  <c r="N15" i="3"/>
  <c r="O15" i="3"/>
  <c r="R15" i="3"/>
  <c r="R42" i="3"/>
  <c r="K16" i="3"/>
  <c r="L16" i="3"/>
  <c r="M16" i="3"/>
  <c r="N16" i="3"/>
  <c r="O16" i="3"/>
  <c r="R16" i="3"/>
  <c r="R43" i="3"/>
  <c r="K17" i="3"/>
  <c r="L17" i="3"/>
  <c r="M17" i="3"/>
  <c r="N17" i="3"/>
  <c r="O17" i="3"/>
  <c r="R17" i="3"/>
  <c r="R44" i="3"/>
  <c r="K18" i="3"/>
  <c r="L18" i="3"/>
  <c r="M18" i="3"/>
  <c r="N18" i="3"/>
  <c r="O18" i="3"/>
  <c r="R18" i="3"/>
  <c r="R45" i="3"/>
  <c r="K19" i="3"/>
  <c r="L19" i="3"/>
  <c r="M19" i="3"/>
  <c r="N19" i="3"/>
  <c r="O19" i="3"/>
  <c r="R19" i="3"/>
  <c r="R46" i="3"/>
  <c r="K20" i="3"/>
  <c r="L20" i="3"/>
  <c r="M20" i="3"/>
  <c r="N20" i="3"/>
  <c r="O20" i="3"/>
  <c r="R20" i="3"/>
  <c r="R47" i="3"/>
  <c r="K21" i="3"/>
  <c r="L21" i="3"/>
  <c r="M21" i="3"/>
  <c r="N21" i="3"/>
  <c r="O21" i="3"/>
  <c r="R21" i="3"/>
  <c r="R48" i="3"/>
  <c r="K22" i="3"/>
  <c r="L22" i="3"/>
  <c r="M22" i="3"/>
  <c r="N22" i="3"/>
  <c r="O22" i="3"/>
  <c r="R22" i="3"/>
  <c r="R49" i="3"/>
  <c r="R50" i="3"/>
  <c r="R52" i="3"/>
  <c r="P31" i="3"/>
  <c r="P32" i="3"/>
  <c r="P33" i="3"/>
  <c r="P36" i="3"/>
  <c r="P37" i="3"/>
  <c r="P38" i="3"/>
  <c r="P39" i="3"/>
  <c r="P42" i="3"/>
  <c r="P43" i="3"/>
  <c r="P44" i="3"/>
  <c r="P45" i="3"/>
  <c r="P46" i="3"/>
  <c r="P47" i="3"/>
  <c r="P48" i="3"/>
  <c r="P49" i="3"/>
  <c r="P50" i="3"/>
  <c r="P52" i="3"/>
  <c r="O31" i="3"/>
  <c r="O32" i="3"/>
  <c r="O33" i="3"/>
  <c r="O36" i="3"/>
  <c r="O37" i="3"/>
  <c r="O38" i="3"/>
  <c r="O39" i="3"/>
  <c r="O42" i="3"/>
  <c r="O43" i="3"/>
  <c r="O44" i="3"/>
  <c r="O45" i="3"/>
  <c r="O46" i="3"/>
  <c r="O47" i="3"/>
  <c r="O48" i="3"/>
  <c r="O49" i="3"/>
  <c r="O50" i="3"/>
  <c r="O52" i="3"/>
  <c r="N31" i="3"/>
  <c r="N32" i="3"/>
  <c r="N33" i="3"/>
  <c r="N36" i="3"/>
  <c r="N37" i="3"/>
  <c r="N38" i="3"/>
  <c r="N39" i="3"/>
  <c r="N42" i="3"/>
  <c r="N43" i="3"/>
  <c r="N44" i="3"/>
  <c r="N45" i="3"/>
  <c r="N46" i="3"/>
  <c r="N47" i="3"/>
  <c r="N48" i="3"/>
  <c r="N49" i="3"/>
  <c r="N50" i="3"/>
  <c r="N52" i="3"/>
  <c r="M31" i="3"/>
  <c r="M32" i="3"/>
  <c r="M33" i="3"/>
  <c r="M36" i="3"/>
  <c r="M37" i="3"/>
  <c r="M38" i="3"/>
  <c r="M39" i="3"/>
  <c r="M42" i="3"/>
  <c r="M43" i="3"/>
  <c r="M44" i="3"/>
  <c r="M45" i="3"/>
  <c r="M46" i="3"/>
  <c r="M47" i="3"/>
  <c r="M48" i="3"/>
  <c r="M49" i="3"/>
  <c r="M50" i="3"/>
  <c r="M52" i="3"/>
  <c r="L31" i="3"/>
  <c r="L32" i="3"/>
  <c r="L33" i="3"/>
  <c r="L36" i="3"/>
  <c r="L37" i="3"/>
  <c r="L38" i="3"/>
  <c r="L39" i="3"/>
  <c r="L42" i="3"/>
  <c r="L43" i="3"/>
  <c r="L44" i="3"/>
  <c r="L45" i="3"/>
  <c r="L46" i="3"/>
  <c r="L47" i="3"/>
  <c r="L48" i="3"/>
  <c r="L49" i="3"/>
  <c r="L50" i="3"/>
  <c r="L52" i="3"/>
  <c r="K31" i="3"/>
  <c r="K32" i="3"/>
  <c r="K33" i="3"/>
  <c r="K36" i="3"/>
  <c r="K37" i="3"/>
  <c r="K38" i="3"/>
  <c r="K39" i="3"/>
  <c r="K42" i="3"/>
  <c r="K43" i="3"/>
  <c r="K44" i="3"/>
  <c r="K45" i="3"/>
  <c r="K46" i="3"/>
  <c r="K47" i="3"/>
  <c r="K48" i="3"/>
  <c r="K49" i="3"/>
  <c r="K50" i="3"/>
  <c r="K52" i="3"/>
  <c r="AA34" i="3"/>
  <c r="R34" i="3"/>
  <c r="AI27" i="3"/>
  <c r="N6" i="2"/>
  <c r="N12" i="2"/>
  <c r="N23" i="2"/>
  <c r="N25" i="2"/>
  <c r="AA27" i="3"/>
  <c r="I6" i="2"/>
  <c r="I12" i="2"/>
  <c r="I23" i="2"/>
  <c r="I25" i="2"/>
  <c r="R27" i="3"/>
  <c r="P27" i="3"/>
  <c r="O27" i="3"/>
  <c r="N27" i="3"/>
  <c r="M27" i="3"/>
  <c r="L27" i="3"/>
  <c r="K27" i="3"/>
  <c r="D6" i="2"/>
  <c r="D12" i="2"/>
  <c r="D23" i="2"/>
  <c r="D25" i="2"/>
  <c r="I27" i="3"/>
  <c r="G27" i="3"/>
  <c r="F27" i="3"/>
  <c r="E27" i="3"/>
  <c r="D27" i="3"/>
  <c r="C27" i="3"/>
  <c r="B27" i="3"/>
  <c r="AI6" i="3"/>
  <c r="AI12" i="3"/>
  <c r="AI23" i="3"/>
  <c r="AI25" i="3"/>
  <c r="AF6" i="3"/>
  <c r="AF12" i="3"/>
  <c r="AF23" i="3"/>
  <c r="AF25" i="3"/>
  <c r="AE6" i="3"/>
  <c r="AE12" i="3"/>
  <c r="AE23" i="3"/>
  <c r="AE25" i="3"/>
  <c r="AD6" i="3"/>
  <c r="AD12" i="3"/>
  <c r="AD23" i="3"/>
  <c r="AD25" i="3"/>
  <c r="AC6" i="3"/>
  <c r="AC12" i="3"/>
  <c r="AC23" i="3"/>
  <c r="AC25" i="3"/>
  <c r="AA6" i="3"/>
  <c r="AA12" i="3"/>
  <c r="AA23" i="3"/>
  <c r="AA25" i="3"/>
  <c r="X6" i="3"/>
  <c r="X12" i="3"/>
  <c r="X23" i="3"/>
  <c r="X25" i="3"/>
  <c r="W6" i="3"/>
  <c r="W12" i="3"/>
  <c r="W23" i="3"/>
  <c r="W25" i="3"/>
  <c r="V6" i="3"/>
  <c r="V12" i="3"/>
  <c r="V23" i="3"/>
  <c r="V25" i="3"/>
  <c r="U6" i="3"/>
  <c r="U12" i="3"/>
  <c r="U23" i="3"/>
  <c r="U25" i="3"/>
  <c r="T6" i="3"/>
  <c r="T12" i="3"/>
  <c r="T23" i="3"/>
  <c r="T25" i="3"/>
  <c r="R6" i="3"/>
  <c r="R12" i="3"/>
  <c r="R23" i="3"/>
  <c r="R25" i="3"/>
  <c r="O6" i="3"/>
  <c r="O12" i="3"/>
  <c r="O23" i="3"/>
  <c r="O25" i="3"/>
  <c r="N6" i="3"/>
  <c r="N12" i="3"/>
  <c r="N23" i="3"/>
  <c r="N25" i="3"/>
  <c r="M6" i="3"/>
  <c r="M12" i="3"/>
  <c r="M23" i="3"/>
  <c r="M25" i="3"/>
  <c r="L6" i="3"/>
  <c r="L12" i="3"/>
  <c r="L23" i="3"/>
  <c r="L25" i="3"/>
  <c r="K6" i="3"/>
  <c r="K12" i="3"/>
  <c r="K23" i="3"/>
  <c r="K25" i="3"/>
  <c r="I6" i="3"/>
  <c r="I12" i="3"/>
  <c r="I23" i="3"/>
  <c r="I25" i="3"/>
  <c r="F6" i="3"/>
  <c r="F12" i="3"/>
  <c r="F23" i="3"/>
  <c r="F25" i="3"/>
  <c r="E6" i="3"/>
  <c r="E12" i="3"/>
  <c r="E23" i="3"/>
  <c r="E25" i="3"/>
  <c r="D6" i="3"/>
  <c r="D12" i="3"/>
  <c r="D23" i="3"/>
  <c r="D25" i="3"/>
  <c r="C6" i="3"/>
  <c r="C12" i="3"/>
  <c r="C23" i="3"/>
  <c r="C25" i="3"/>
  <c r="B6" i="3"/>
  <c r="B12" i="3"/>
  <c r="B23" i="3"/>
  <c r="B25" i="3"/>
  <c r="AI7" i="3"/>
  <c r="AG7" i="3"/>
  <c r="AF7" i="3"/>
  <c r="AE7" i="3"/>
  <c r="AD7" i="3"/>
  <c r="AC7" i="3"/>
  <c r="AA7" i="3"/>
  <c r="Y7" i="3"/>
  <c r="X7" i="3"/>
  <c r="W7" i="3"/>
  <c r="V7" i="3"/>
  <c r="U7" i="3"/>
  <c r="T7" i="3"/>
  <c r="R7" i="3"/>
  <c r="P7" i="3"/>
  <c r="O7" i="3"/>
  <c r="N7" i="3"/>
  <c r="M7" i="3"/>
  <c r="L7" i="3"/>
  <c r="K7" i="3"/>
  <c r="I7" i="3"/>
  <c r="G7" i="3"/>
  <c r="F7" i="3"/>
  <c r="E7" i="3"/>
  <c r="D7" i="3"/>
  <c r="C7" i="3"/>
  <c r="B7" i="3"/>
  <c r="B1" i="3"/>
  <c r="B4" i="2"/>
  <c r="C4" i="2"/>
  <c r="E4" i="2"/>
  <c r="Q4" i="2"/>
  <c r="R4" i="2"/>
  <c r="S4" i="2"/>
  <c r="T4" i="2"/>
  <c r="T31" i="2"/>
  <c r="B5" i="2"/>
  <c r="C5" i="2"/>
  <c r="E5" i="2"/>
  <c r="Q5" i="2"/>
  <c r="R5" i="2"/>
  <c r="S5" i="2"/>
  <c r="T5" i="2"/>
  <c r="T32" i="2"/>
  <c r="T33" i="2"/>
  <c r="B9" i="2"/>
  <c r="C9" i="2"/>
  <c r="E9" i="2"/>
  <c r="Q9" i="2"/>
  <c r="R9" i="2"/>
  <c r="S9" i="2"/>
  <c r="T9" i="2"/>
  <c r="T36" i="2"/>
  <c r="B10" i="2"/>
  <c r="C10" i="2"/>
  <c r="E10" i="2"/>
  <c r="Q10" i="2"/>
  <c r="R10" i="2"/>
  <c r="S10" i="2"/>
  <c r="T10" i="2"/>
  <c r="T37" i="2"/>
  <c r="B11" i="2"/>
  <c r="C11" i="2"/>
  <c r="E11" i="2"/>
  <c r="Q11" i="2"/>
  <c r="R11" i="2"/>
  <c r="S11" i="2"/>
  <c r="T11" i="2"/>
  <c r="T38" i="2"/>
  <c r="T39" i="2"/>
  <c r="B15" i="2"/>
  <c r="C15" i="2"/>
  <c r="E15" i="2"/>
  <c r="Q15" i="2"/>
  <c r="R15" i="2"/>
  <c r="S15" i="2"/>
  <c r="T15" i="2"/>
  <c r="T42" i="2"/>
  <c r="B16" i="2"/>
  <c r="C16" i="2"/>
  <c r="E16" i="2"/>
  <c r="Q16" i="2"/>
  <c r="R16" i="2"/>
  <c r="S16" i="2"/>
  <c r="T16" i="2"/>
  <c r="T43" i="2"/>
  <c r="B17" i="2"/>
  <c r="C17" i="2"/>
  <c r="E17" i="2"/>
  <c r="Q17" i="2"/>
  <c r="R17" i="2"/>
  <c r="S17" i="2"/>
  <c r="T17" i="2"/>
  <c r="T44" i="2"/>
  <c r="B18" i="2"/>
  <c r="C18" i="2"/>
  <c r="E18" i="2"/>
  <c r="Q18" i="2"/>
  <c r="R18" i="2"/>
  <c r="S18" i="2"/>
  <c r="T18" i="2"/>
  <c r="T45" i="2"/>
  <c r="B19" i="2"/>
  <c r="C19" i="2"/>
  <c r="E19" i="2"/>
  <c r="Q19" i="2"/>
  <c r="R19" i="2"/>
  <c r="S19" i="2"/>
  <c r="T19" i="2"/>
  <c r="T46" i="2"/>
  <c r="B20" i="2"/>
  <c r="C20" i="2"/>
  <c r="E20" i="2"/>
  <c r="Q20" i="2"/>
  <c r="R20" i="2"/>
  <c r="S20" i="2"/>
  <c r="T20" i="2"/>
  <c r="T47" i="2"/>
  <c r="B21" i="2"/>
  <c r="C21" i="2"/>
  <c r="E21" i="2"/>
  <c r="Q21" i="2"/>
  <c r="R21" i="2"/>
  <c r="S21" i="2"/>
  <c r="T21" i="2"/>
  <c r="T48" i="2"/>
  <c r="B22" i="2"/>
  <c r="C22" i="2"/>
  <c r="E22" i="2"/>
  <c r="Q22" i="2"/>
  <c r="R22" i="2"/>
  <c r="S22" i="2"/>
  <c r="T22" i="2"/>
  <c r="T49" i="2"/>
  <c r="T50" i="2"/>
  <c r="T52" i="2"/>
  <c r="S31" i="2"/>
  <c r="S32" i="2"/>
  <c r="S33" i="2"/>
  <c r="S36" i="2"/>
  <c r="S37" i="2"/>
  <c r="S38" i="2"/>
  <c r="S39" i="2"/>
  <c r="S42" i="2"/>
  <c r="S43" i="2"/>
  <c r="S44" i="2"/>
  <c r="S45" i="2"/>
  <c r="S46" i="2"/>
  <c r="S47" i="2"/>
  <c r="S48" i="2"/>
  <c r="S49" i="2"/>
  <c r="S50" i="2"/>
  <c r="S52" i="2"/>
  <c r="R31" i="2"/>
  <c r="R32" i="2"/>
  <c r="R33" i="2"/>
  <c r="R36" i="2"/>
  <c r="R37" i="2"/>
  <c r="R38" i="2"/>
  <c r="R39" i="2"/>
  <c r="R42" i="2"/>
  <c r="R43" i="2"/>
  <c r="R44" i="2"/>
  <c r="R45" i="2"/>
  <c r="R46" i="2"/>
  <c r="R47" i="2"/>
  <c r="R48" i="2"/>
  <c r="R49" i="2"/>
  <c r="R50" i="2"/>
  <c r="R52" i="2"/>
  <c r="Q31" i="2"/>
  <c r="Q32" i="2"/>
  <c r="Q33" i="2"/>
  <c r="Q36" i="2"/>
  <c r="Q37" i="2"/>
  <c r="Q38" i="2"/>
  <c r="Q39" i="2"/>
  <c r="Q42" i="2"/>
  <c r="Q43" i="2"/>
  <c r="Q44" i="2"/>
  <c r="Q45" i="2"/>
  <c r="Q46" i="2"/>
  <c r="Q47" i="2"/>
  <c r="Q48" i="2"/>
  <c r="Q49" i="2"/>
  <c r="Q50" i="2"/>
  <c r="Q52" i="2"/>
  <c r="O4" i="2"/>
  <c r="O31" i="2"/>
  <c r="O5" i="2"/>
  <c r="O32" i="2"/>
  <c r="O33" i="2"/>
  <c r="O9" i="2"/>
  <c r="O36" i="2"/>
  <c r="O10" i="2"/>
  <c r="O37" i="2"/>
  <c r="O11" i="2"/>
  <c r="O38" i="2"/>
  <c r="O39" i="2"/>
  <c r="O15" i="2"/>
  <c r="O42" i="2"/>
  <c r="O16" i="2"/>
  <c r="O43" i="2"/>
  <c r="O17" i="2"/>
  <c r="O44" i="2"/>
  <c r="O18" i="2"/>
  <c r="O45" i="2"/>
  <c r="O19" i="2"/>
  <c r="O46" i="2"/>
  <c r="O20" i="2"/>
  <c r="O47" i="2"/>
  <c r="O21" i="2"/>
  <c r="O48" i="2"/>
  <c r="O22" i="2"/>
  <c r="O49" i="2"/>
  <c r="O50" i="2"/>
  <c r="O52" i="2"/>
  <c r="N31" i="2"/>
  <c r="N32" i="2"/>
  <c r="N33" i="2"/>
  <c r="N36" i="2"/>
  <c r="N37" i="2"/>
  <c r="N38" i="2"/>
  <c r="N39" i="2"/>
  <c r="N42" i="2"/>
  <c r="N43" i="2"/>
  <c r="N44" i="2"/>
  <c r="N45" i="2"/>
  <c r="N46" i="2"/>
  <c r="N47" i="2"/>
  <c r="N48" i="2"/>
  <c r="N49" i="2"/>
  <c r="N50" i="2"/>
  <c r="N52" i="2"/>
  <c r="M31" i="2"/>
  <c r="M32" i="2"/>
  <c r="M33" i="2"/>
  <c r="M36" i="2"/>
  <c r="M37" i="2"/>
  <c r="M38" i="2"/>
  <c r="M39" i="2"/>
  <c r="M42" i="2"/>
  <c r="M43" i="2"/>
  <c r="M44" i="2"/>
  <c r="M45" i="2"/>
  <c r="M46" i="2"/>
  <c r="M47" i="2"/>
  <c r="M48" i="2"/>
  <c r="M49" i="2"/>
  <c r="M50" i="2"/>
  <c r="M52" i="2"/>
  <c r="L31" i="2"/>
  <c r="L32" i="2"/>
  <c r="L33" i="2"/>
  <c r="L36" i="2"/>
  <c r="L37" i="2"/>
  <c r="L38" i="2"/>
  <c r="L39" i="2"/>
  <c r="L42" i="2"/>
  <c r="L43" i="2"/>
  <c r="L44" i="2"/>
  <c r="L45" i="2"/>
  <c r="L46" i="2"/>
  <c r="L47" i="2"/>
  <c r="L48" i="2"/>
  <c r="L49" i="2"/>
  <c r="L50" i="2"/>
  <c r="L52" i="2"/>
  <c r="J4" i="2"/>
  <c r="J31" i="2"/>
  <c r="J5" i="2"/>
  <c r="J32" i="2"/>
  <c r="J33" i="2"/>
  <c r="J9" i="2"/>
  <c r="J36" i="2"/>
  <c r="J10" i="2"/>
  <c r="J37" i="2"/>
  <c r="J11" i="2"/>
  <c r="J38" i="2"/>
  <c r="J39" i="2"/>
  <c r="J15" i="2"/>
  <c r="J42" i="2"/>
  <c r="J16" i="2"/>
  <c r="J43" i="2"/>
  <c r="J17" i="2"/>
  <c r="J44" i="2"/>
  <c r="J18" i="2"/>
  <c r="J45" i="2"/>
  <c r="J19" i="2"/>
  <c r="J46" i="2"/>
  <c r="J20" i="2"/>
  <c r="J47" i="2"/>
  <c r="J21" i="2"/>
  <c r="J48" i="2"/>
  <c r="J22" i="2"/>
  <c r="J49" i="2"/>
  <c r="J50" i="2"/>
  <c r="J52" i="2"/>
  <c r="I31" i="2"/>
  <c r="I32" i="2"/>
  <c r="I33" i="2"/>
  <c r="I36" i="2"/>
  <c r="I37" i="2"/>
  <c r="I38" i="2"/>
  <c r="I39" i="2"/>
  <c r="I42" i="2"/>
  <c r="I43" i="2"/>
  <c r="I44" i="2"/>
  <c r="I45" i="2"/>
  <c r="I46" i="2"/>
  <c r="I47" i="2"/>
  <c r="I48" i="2"/>
  <c r="I49" i="2"/>
  <c r="I50" i="2"/>
  <c r="I52" i="2"/>
  <c r="H31" i="2"/>
  <c r="H32" i="2"/>
  <c r="H33" i="2"/>
  <c r="H36" i="2"/>
  <c r="H37" i="2"/>
  <c r="H38" i="2"/>
  <c r="H39" i="2"/>
  <c r="H42" i="2"/>
  <c r="H43" i="2"/>
  <c r="H44" i="2"/>
  <c r="H45" i="2"/>
  <c r="H46" i="2"/>
  <c r="H47" i="2"/>
  <c r="H48" i="2"/>
  <c r="H49" i="2"/>
  <c r="H50" i="2"/>
  <c r="H52" i="2"/>
  <c r="G31" i="2"/>
  <c r="G32" i="2"/>
  <c r="G33" i="2"/>
  <c r="G36" i="2"/>
  <c r="G37" i="2"/>
  <c r="G38" i="2"/>
  <c r="G39" i="2"/>
  <c r="G42" i="2"/>
  <c r="G43" i="2"/>
  <c r="G44" i="2"/>
  <c r="G45" i="2"/>
  <c r="G46" i="2"/>
  <c r="G47" i="2"/>
  <c r="G48" i="2"/>
  <c r="G49" i="2"/>
  <c r="G50" i="2"/>
  <c r="G52" i="2"/>
  <c r="E6" i="2"/>
  <c r="E7" i="2"/>
  <c r="T6" i="2"/>
  <c r="T7" i="2"/>
  <c r="T34" i="2"/>
  <c r="D7" i="2"/>
  <c r="S6" i="2"/>
  <c r="S7" i="2"/>
  <c r="S34" i="2"/>
  <c r="C6" i="2"/>
  <c r="C7" i="2"/>
  <c r="R6" i="2"/>
  <c r="R7" i="2"/>
  <c r="R34" i="2"/>
  <c r="B6" i="2"/>
  <c r="B7" i="2"/>
  <c r="Q6" i="2"/>
  <c r="Q7" i="2"/>
  <c r="Q34" i="2"/>
  <c r="O6" i="2"/>
  <c r="O7" i="2"/>
  <c r="O34" i="2"/>
  <c r="N7" i="2"/>
  <c r="N34" i="2"/>
  <c r="M6" i="2"/>
  <c r="M7" i="2"/>
  <c r="M34" i="2"/>
  <c r="L6" i="2"/>
  <c r="L7" i="2"/>
  <c r="L34" i="2"/>
  <c r="J6" i="2"/>
  <c r="J7" i="2"/>
  <c r="J34" i="2"/>
  <c r="I7" i="2"/>
  <c r="I34" i="2"/>
  <c r="H6" i="2"/>
  <c r="H7" i="2"/>
  <c r="H34" i="2"/>
  <c r="G6" i="2"/>
  <c r="G7" i="2"/>
  <c r="G34" i="2"/>
  <c r="D27" i="2"/>
  <c r="D28" i="2"/>
  <c r="O27" i="2"/>
  <c r="N27" i="2"/>
  <c r="M27" i="2"/>
  <c r="L27" i="2"/>
  <c r="J27" i="2"/>
  <c r="I27" i="2"/>
  <c r="H27" i="2"/>
  <c r="G27" i="2"/>
  <c r="E27" i="2"/>
  <c r="C27" i="2"/>
  <c r="B27" i="2"/>
  <c r="T12" i="2"/>
  <c r="T23" i="2"/>
  <c r="T25" i="2"/>
  <c r="S12" i="2"/>
  <c r="S23" i="2"/>
  <c r="S25" i="2"/>
  <c r="R12" i="2"/>
  <c r="R23" i="2"/>
  <c r="R25" i="2"/>
  <c r="Q12" i="2"/>
  <c r="Q23" i="2"/>
  <c r="Q25" i="2"/>
  <c r="O12" i="2"/>
  <c r="O23" i="2"/>
  <c r="O25" i="2"/>
  <c r="M12" i="2"/>
  <c r="M23" i="2"/>
  <c r="M25" i="2"/>
  <c r="L12" i="2"/>
  <c r="L23" i="2"/>
  <c r="L25" i="2"/>
  <c r="J12" i="2"/>
  <c r="J23" i="2"/>
  <c r="J25" i="2"/>
  <c r="H12" i="2"/>
  <c r="H23" i="2"/>
  <c r="H25" i="2"/>
  <c r="G12" i="2"/>
  <c r="G23" i="2"/>
  <c r="G25" i="2"/>
  <c r="E12" i="2"/>
  <c r="E23" i="2"/>
  <c r="E25" i="2"/>
  <c r="C12" i="2"/>
  <c r="C23" i="2"/>
  <c r="C25" i="2"/>
  <c r="B12" i="2"/>
  <c r="B23" i="2"/>
  <c r="B25" i="2"/>
  <c r="B1" i="2"/>
  <c r="G4" i="1"/>
  <c r="W4" i="1"/>
  <c r="X4" i="1"/>
  <c r="Y4" i="1"/>
  <c r="Z4" i="1"/>
  <c r="AA4" i="1"/>
  <c r="AB4" i="1"/>
  <c r="AB30" i="1"/>
  <c r="G5" i="1"/>
  <c r="W5" i="1"/>
  <c r="X5" i="1"/>
  <c r="Y5" i="1"/>
  <c r="Z5" i="1"/>
  <c r="AA5" i="1"/>
  <c r="AB5" i="1"/>
  <c r="AB31" i="1"/>
  <c r="AB32" i="1"/>
  <c r="G9" i="1"/>
  <c r="W9" i="1"/>
  <c r="X9" i="1"/>
  <c r="Y9" i="1"/>
  <c r="Z9" i="1"/>
  <c r="AA9" i="1"/>
  <c r="AB9" i="1"/>
  <c r="AB35" i="1"/>
  <c r="G10" i="1"/>
  <c r="W10" i="1"/>
  <c r="X10" i="1"/>
  <c r="Y10" i="1"/>
  <c r="Z10" i="1"/>
  <c r="AA10" i="1"/>
  <c r="AB10" i="1"/>
  <c r="AB36" i="1"/>
  <c r="G11" i="1"/>
  <c r="W11" i="1"/>
  <c r="X11" i="1"/>
  <c r="Y11" i="1"/>
  <c r="Z11" i="1"/>
  <c r="AA11" i="1"/>
  <c r="AB11" i="1"/>
  <c r="AB37" i="1"/>
  <c r="AB38" i="1"/>
  <c r="G15" i="1"/>
  <c r="W15" i="1"/>
  <c r="X15" i="1"/>
  <c r="Y15" i="1"/>
  <c r="Z15" i="1"/>
  <c r="AA15" i="1"/>
  <c r="AB15" i="1"/>
  <c r="AB41" i="1"/>
  <c r="G16" i="1"/>
  <c r="W16" i="1"/>
  <c r="X16" i="1"/>
  <c r="Y16" i="1"/>
  <c r="Z16" i="1"/>
  <c r="AA16" i="1"/>
  <c r="AB16" i="1"/>
  <c r="AB42" i="1"/>
  <c r="G17" i="1"/>
  <c r="W17" i="1"/>
  <c r="X17" i="1"/>
  <c r="Y17" i="1"/>
  <c r="Z17" i="1"/>
  <c r="AA17" i="1"/>
  <c r="AB17" i="1"/>
  <c r="AB43" i="1"/>
  <c r="G18" i="1"/>
  <c r="W18" i="1"/>
  <c r="X18" i="1"/>
  <c r="Y18" i="1"/>
  <c r="Z18" i="1"/>
  <c r="AA18" i="1"/>
  <c r="AB18" i="1"/>
  <c r="AB44" i="1"/>
  <c r="G19" i="1"/>
  <c r="W19" i="1"/>
  <c r="X19" i="1"/>
  <c r="Y19" i="1"/>
  <c r="Z19" i="1"/>
  <c r="AA19" i="1"/>
  <c r="AB19" i="1"/>
  <c r="AB45" i="1"/>
  <c r="G20" i="1"/>
  <c r="W20" i="1"/>
  <c r="X20" i="1"/>
  <c r="Y20" i="1"/>
  <c r="Z20" i="1"/>
  <c r="AA20" i="1"/>
  <c r="AB20" i="1"/>
  <c r="AB46" i="1"/>
  <c r="G21" i="1"/>
  <c r="W21" i="1"/>
  <c r="X21" i="1"/>
  <c r="Y21" i="1"/>
  <c r="Z21" i="1"/>
  <c r="AA21" i="1"/>
  <c r="AB21" i="1"/>
  <c r="AB47" i="1"/>
  <c r="G22" i="1"/>
  <c r="W22" i="1"/>
  <c r="X22" i="1"/>
  <c r="Y22" i="1"/>
  <c r="Z22" i="1"/>
  <c r="AA22" i="1"/>
  <c r="AB22" i="1"/>
  <c r="AB48" i="1"/>
  <c r="AB49" i="1"/>
  <c r="AB51" i="1"/>
  <c r="AA30" i="1"/>
  <c r="AA31" i="1"/>
  <c r="AA32" i="1"/>
  <c r="AA35" i="1"/>
  <c r="AA36" i="1"/>
  <c r="AA37" i="1"/>
  <c r="AA38" i="1"/>
  <c r="AA41" i="1"/>
  <c r="AA42" i="1"/>
  <c r="AA43" i="1"/>
  <c r="AA44" i="1"/>
  <c r="AA45" i="1"/>
  <c r="AA46" i="1"/>
  <c r="AA47" i="1"/>
  <c r="AA48" i="1"/>
  <c r="AA49" i="1"/>
  <c r="AA51" i="1"/>
  <c r="Z30" i="1"/>
  <c r="Z31" i="1"/>
  <c r="Z32" i="1"/>
  <c r="Z35" i="1"/>
  <c r="Z36" i="1"/>
  <c r="Z37" i="1"/>
  <c r="Z38" i="1"/>
  <c r="Z41" i="1"/>
  <c r="Z42" i="1"/>
  <c r="Z43" i="1"/>
  <c r="Z44" i="1"/>
  <c r="Z45" i="1"/>
  <c r="Z46" i="1"/>
  <c r="Z47" i="1"/>
  <c r="Z48" i="1"/>
  <c r="Z49" i="1"/>
  <c r="Z51" i="1"/>
  <c r="Y30" i="1"/>
  <c r="Y31" i="1"/>
  <c r="Y32" i="1"/>
  <c r="Y35" i="1"/>
  <c r="Y36" i="1"/>
  <c r="Y37" i="1"/>
  <c r="Y38" i="1"/>
  <c r="Y41" i="1"/>
  <c r="Y42" i="1"/>
  <c r="Y43" i="1"/>
  <c r="Y44" i="1"/>
  <c r="Y45" i="1"/>
  <c r="Y46" i="1"/>
  <c r="Y47" i="1"/>
  <c r="Y48" i="1"/>
  <c r="Y49" i="1"/>
  <c r="Y51" i="1"/>
  <c r="X30" i="1"/>
  <c r="X31" i="1"/>
  <c r="X32" i="1"/>
  <c r="X35" i="1"/>
  <c r="X36" i="1"/>
  <c r="X37" i="1"/>
  <c r="X38" i="1"/>
  <c r="X41" i="1"/>
  <c r="X42" i="1"/>
  <c r="X43" i="1"/>
  <c r="X44" i="1"/>
  <c r="X45" i="1"/>
  <c r="X46" i="1"/>
  <c r="X47" i="1"/>
  <c r="X48" i="1"/>
  <c r="X49" i="1"/>
  <c r="X51" i="1"/>
  <c r="W30" i="1"/>
  <c r="W31" i="1"/>
  <c r="W32" i="1"/>
  <c r="W35" i="1"/>
  <c r="W36" i="1"/>
  <c r="W37" i="1"/>
  <c r="W38" i="1"/>
  <c r="W41" i="1"/>
  <c r="W42" i="1"/>
  <c r="W43" i="1"/>
  <c r="W44" i="1"/>
  <c r="W45" i="1"/>
  <c r="W46" i="1"/>
  <c r="W47" i="1"/>
  <c r="W48" i="1"/>
  <c r="W49" i="1"/>
  <c r="W51" i="1"/>
  <c r="U4" i="1"/>
  <c r="U30" i="1"/>
  <c r="U5" i="1"/>
  <c r="U31" i="1"/>
  <c r="U32" i="1"/>
  <c r="U9" i="1"/>
  <c r="U35" i="1"/>
  <c r="U10" i="1"/>
  <c r="U36" i="1"/>
  <c r="U11" i="1"/>
  <c r="U37" i="1"/>
  <c r="U38" i="1"/>
  <c r="U15" i="1"/>
  <c r="U41" i="1"/>
  <c r="U16" i="1"/>
  <c r="U42" i="1"/>
  <c r="U17" i="1"/>
  <c r="U43" i="1"/>
  <c r="U18" i="1"/>
  <c r="U44" i="1"/>
  <c r="U19" i="1"/>
  <c r="U45" i="1"/>
  <c r="U20" i="1"/>
  <c r="U46" i="1"/>
  <c r="U21" i="1"/>
  <c r="U47" i="1"/>
  <c r="U22" i="1"/>
  <c r="U48" i="1"/>
  <c r="U49" i="1"/>
  <c r="U51" i="1"/>
  <c r="N4" i="1"/>
  <c r="N30" i="1"/>
  <c r="N5" i="1"/>
  <c r="N31" i="1"/>
  <c r="N32" i="1"/>
  <c r="N9" i="1"/>
  <c r="N35" i="1"/>
  <c r="N10" i="1"/>
  <c r="N36" i="1"/>
  <c r="N11" i="1"/>
  <c r="N37" i="1"/>
  <c r="N38" i="1"/>
  <c r="N15" i="1"/>
  <c r="N41" i="1"/>
  <c r="N16" i="1"/>
  <c r="N42" i="1"/>
  <c r="N17" i="1"/>
  <c r="N43" i="1"/>
  <c r="N18" i="1"/>
  <c r="N44" i="1"/>
  <c r="N19" i="1"/>
  <c r="N45" i="1"/>
  <c r="N20" i="1"/>
  <c r="N46" i="1"/>
  <c r="N21" i="1"/>
  <c r="N47" i="1"/>
  <c r="N22" i="1"/>
  <c r="N48" i="1"/>
  <c r="N49" i="1"/>
  <c r="N51" i="1"/>
  <c r="G6" i="1"/>
  <c r="G7" i="1"/>
  <c r="AB6" i="1"/>
  <c r="AB7" i="1"/>
  <c r="AB33" i="1"/>
  <c r="F6" i="1"/>
  <c r="F7" i="1"/>
  <c r="AA6" i="1"/>
  <c r="AA7" i="1"/>
  <c r="AA33" i="1"/>
  <c r="E6" i="1"/>
  <c r="E7" i="1"/>
  <c r="Z6" i="1"/>
  <c r="Z7" i="1"/>
  <c r="Z33" i="1"/>
  <c r="D6" i="1"/>
  <c r="D7" i="1"/>
  <c r="Y6" i="1"/>
  <c r="Y7" i="1"/>
  <c r="Y33" i="1"/>
  <c r="C6" i="1"/>
  <c r="C7" i="1"/>
  <c r="X6" i="1"/>
  <c r="X7" i="1"/>
  <c r="X33" i="1"/>
  <c r="B6" i="1"/>
  <c r="B7" i="1"/>
  <c r="W6" i="1"/>
  <c r="W7" i="1"/>
  <c r="W33" i="1"/>
  <c r="U6" i="1"/>
  <c r="U7" i="1"/>
  <c r="U33" i="1"/>
  <c r="T6" i="1"/>
  <c r="T7" i="1"/>
  <c r="T33" i="1"/>
  <c r="S6" i="1"/>
  <c r="S7" i="1"/>
  <c r="S33" i="1"/>
  <c r="R6" i="1"/>
  <c r="R7" i="1"/>
  <c r="R33" i="1"/>
  <c r="Q6" i="1"/>
  <c r="Q7" i="1"/>
  <c r="Q33" i="1"/>
  <c r="P6" i="1"/>
  <c r="P7" i="1"/>
  <c r="P33" i="1"/>
  <c r="N6" i="1"/>
  <c r="N7" i="1"/>
  <c r="N33" i="1"/>
  <c r="M6" i="1"/>
  <c r="M7" i="1"/>
  <c r="M33" i="1"/>
  <c r="L6" i="1"/>
  <c r="L7" i="1"/>
  <c r="L33" i="1"/>
  <c r="K6" i="1"/>
  <c r="K7" i="1"/>
  <c r="K33" i="1"/>
  <c r="J6" i="1"/>
  <c r="J7" i="1"/>
  <c r="J33" i="1"/>
  <c r="I6" i="1"/>
  <c r="I7" i="1"/>
  <c r="I33" i="1"/>
  <c r="AB27" i="1"/>
  <c r="U27" i="1"/>
  <c r="N27" i="1"/>
  <c r="G27" i="1"/>
  <c r="AB12" i="1"/>
  <c r="AB23" i="1"/>
  <c r="AB25" i="1"/>
  <c r="AA12" i="1"/>
  <c r="AA23" i="1"/>
  <c r="AA25" i="1"/>
  <c r="Z12" i="1"/>
  <c r="Z23" i="1"/>
  <c r="Z25" i="1"/>
  <c r="Y12" i="1"/>
  <c r="Y23" i="1"/>
  <c r="Y25" i="1"/>
  <c r="X12" i="1"/>
  <c r="X23" i="1"/>
  <c r="X25" i="1"/>
  <c r="W12" i="1"/>
  <c r="W23" i="1"/>
  <c r="W25" i="1"/>
  <c r="U12" i="1"/>
  <c r="U23" i="1"/>
  <c r="U25" i="1"/>
  <c r="T12" i="1"/>
  <c r="T23" i="1"/>
  <c r="T25" i="1"/>
  <c r="S12" i="1"/>
  <c r="S23" i="1"/>
  <c r="S25" i="1"/>
  <c r="R12" i="1"/>
  <c r="R23" i="1"/>
  <c r="R25" i="1"/>
  <c r="Q12" i="1"/>
  <c r="Q23" i="1"/>
  <c r="Q25" i="1"/>
  <c r="P12" i="1"/>
  <c r="P23" i="1"/>
  <c r="P25" i="1"/>
  <c r="N12" i="1"/>
  <c r="N23" i="1"/>
  <c r="N25" i="1"/>
  <c r="M12" i="1"/>
  <c r="M23" i="1"/>
  <c r="M25" i="1"/>
  <c r="L12" i="1"/>
  <c r="L23" i="1"/>
  <c r="L25" i="1"/>
  <c r="K12" i="1"/>
  <c r="K23" i="1"/>
  <c r="K25" i="1"/>
  <c r="J12" i="1"/>
  <c r="J23" i="1"/>
  <c r="J25" i="1"/>
  <c r="I12" i="1"/>
  <c r="I23" i="1"/>
  <c r="I25" i="1"/>
  <c r="G12" i="1"/>
  <c r="G23" i="1"/>
  <c r="G25" i="1"/>
  <c r="F12" i="1"/>
  <c r="F23" i="1"/>
  <c r="F25" i="1"/>
  <c r="E12" i="1"/>
  <c r="E23" i="1"/>
  <c r="E25" i="1"/>
  <c r="D12" i="1"/>
  <c r="D23" i="1"/>
  <c r="D25" i="1"/>
  <c r="C12" i="1"/>
  <c r="C23" i="1"/>
  <c r="C25" i="1"/>
  <c r="B12" i="1"/>
  <c r="B23" i="1"/>
  <c r="B25" i="1"/>
  <c r="B1" i="1"/>
</calcChain>
</file>

<file path=xl/sharedStrings.xml><?xml version="1.0" encoding="utf-8"?>
<sst xmlns="http://schemas.openxmlformats.org/spreadsheetml/2006/main" count="959" uniqueCount="170">
  <si>
    <t>Union Of UEA Students</t>
  </si>
  <si>
    <t xml:space="preserve">Summary P&amp;L </t>
  </si>
  <si>
    <t>Actual 2018/19</t>
  </si>
  <si>
    <t>Budget 2018/19</t>
  </si>
  <si>
    <t>PY 2017/18</t>
  </si>
  <si>
    <t>Forecast 2018/19</t>
  </si>
  <si>
    <t>Grant Income</t>
  </si>
  <si>
    <t>Social Enterprise - SUS Ltd</t>
  </si>
  <si>
    <t>Social Enterprise Catering</t>
  </si>
  <si>
    <t>Social Enterprise - Waterfront</t>
  </si>
  <si>
    <t xml:space="preserve">Charity </t>
  </si>
  <si>
    <t>Total</t>
  </si>
  <si>
    <t>Income</t>
  </si>
  <si>
    <t>Cost of Sales</t>
  </si>
  <si>
    <t>GP</t>
  </si>
  <si>
    <t>GP%</t>
  </si>
  <si>
    <t>Career Staff</t>
  </si>
  <si>
    <t>Casual staff</t>
  </si>
  <si>
    <t>Other staff</t>
  </si>
  <si>
    <t>Total Staff costs</t>
  </si>
  <si>
    <t>Overheads</t>
  </si>
  <si>
    <t>Premises</t>
  </si>
  <si>
    <t xml:space="preserve">Admin </t>
  </si>
  <si>
    <t>Equipment</t>
  </si>
  <si>
    <t>Finance</t>
  </si>
  <si>
    <t>Advertising</t>
  </si>
  <si>
    <t>Professional</t>
  </si>
  <si>
    <t>Representation</t>
  </si>
  <si>
    <t>Societies</t>
  </si>
  <si>
    <t>Total Overhead</t>
  </si>
  <si>
    <t>Net Income / (Expenditure)</t>
  </si>
  <si>
    <t>Variances</t>
  </si>
  <si>
    <t>Catering</t>
  </si>
  <si>
    <t>Actual 2017/18</t>
  </si>
  <si>
    <t>Charity</t>
  </si>
  <si>
    <t>Advice</t>
  </si>
  <si>
    <t>Housing</t>
  </si>
  <si>
    <t>Opportunities</t>
  </si>
  <si>
    <t>Comms</t>
  </si>
  <si>
    <t>Infrastructure</t>
  </si>
  <si>
    <t>Total Charity</t>
  </si>
  <si>
    <t>Ops</t>
  </si>
  <si>
    <t>People</t>
  </si>
  <si>
    <t>Strat Dev</t>
  </si>
  <si>
    <t>Union of UEA Students</t>
  </si>
  <si>
    <t>Month</t>
  </si>
  <si>
    <t>Year to date</t>
  </si>
  <si>
    <t>Full year</t>
  </si>
  <si>
    <t>Budget</t>
  </si>
  <si>
    <t>FC vs Bud</t>
  </si>
  <si>
    <t>Management Accounts to September 2019</t>
  </si>
  <si>
    <t>Actual</t>
  </si>
  <si>
    <t>Variance</t>
  </si>
  <si>
    <t>PY</t>
  </si>
  <si>
    <t>Forecast</t>
  </si>
  <si>
    <t>2019/20</t>
  </si>
  <si>
    <t>2018/19</t>
  </si>
  <si>
    <t>Estimates</t>
  </si>
  <si>
    <t>Actual 2016/17</t>
  </si>
  <si>
    <t>Forecast 17/18</t>
  </si>
  <si>
    <t>Budget 2016/17</t>
  </si>
  <si>
    <t>£</t>
  </si>
  <si>
    <t>Summary by Department</t>
  </si>
  <si>
    <t>Check</t>
  </si>
  <si>
    <t>Summary</t>
  </si>
  <si>
    <t>Union Income</t>
  </si>
  <si>
    <t>Unio Coffee</t>
  </si>
  <si>
    <t>Bar Catering- Pizza</t>
  </si>
  <si>
    <t>Bar Catering- Costa</t>
  </si>
  <si>
    <t>Bar Catering- Food Trailer</t>
  </si>
  <si>
    <t>Student Support Unit</t>
  </si>
  <si>
    <t>Education &amp; Representation Unit</t>
  </si>
  <si>
    <t>Student Leadership unit</t>
  </si>
  <si>
    <t>Advocacy Admin.</t>
  </si>
  <si>
    <t>Advocacy &amp; Representation overhead</t>
  </si>
  <si>
    <t>Advocacy &amp; Representation</t>
  </si>
  <si>
    <t>Sports Association</t>
  </si>
  <si>
    <t>Societies &amp; Student Media</t>
  </si>
  <si>
    <t>Oportunities &amp; Activities</t>
  </si>
  <si>
    <t>Opportunities &amp; Activities</t>
  </si>
  <si>
    <t>Building &amp; Equipment</t>
  </si>
  <si>
    <t>Finance Dept</t>
  </si>
  <si>
    <t>Strategic Development Unit</t>
  </si>
  <si>
    <t>Marketing &amp; Communications</t>
  </si>
  <si>
    <t>Administration</t>
  </si>
  <si>
    <t>Net Union Operating Income / (Expenditure)</t>
  </si>
  <si>
    <t>Net Operating Income / (Expenditure)</t>
  </si>
  <si>
    <t>Net Income from Subsidiaries</t>
  </si>
  <si>
    <t>Net Income / (Expenditure) from Subsidiaries</t>
  </si>
  <si>
    <t>Student Union Services</t>
  </si>
  <si>
    <t>Waterfront</t>
  </si>
  <si>
    <t>Net Consolidated Operating Income / (Expenditure)</t>
  </si>
  <si>
    <t>Improvement plan costs - Union</t>
  </si>
  <si>
    <t>check</t>
  </si>
  <si>
    <t>Improvement Plan costs</t>
  </si>
  <si>
    <t>PYA</t>
  </si>
  <si>
    <t xml:space="preserve">Net Income / Expenditure </t>
  </si>
  <si>
    <t>Restricted Funds</t>
  </si>
  <si>
    <t>Social Enterprise</t>
  </si>
  <si>
    <t>SUS Ltd</t>
  </si>
  <si>
    <t>WF Ltd</t>
  </si>
  <si>
    <t>Union Catering</t>
  </si>
  <si>
    <t>Total Social Enterprise</t>
  </si>
  <si>
    <t>Union P&amp;L</t>
  </si>
  <si>
    <t>Toby Summary</t>
  </si>
  <si>
    <t>Department (all £)</t>
  </si>
  <si>
    <t>Actual Contribution</t>
  </si>
  <si>
    <t>Previous Year</t>
  </si>
  <si>
    <t>Retail</t>
  </si>
  <si>
    <t>Unio Catering</t>
  </si>
  <si>
    <t>Vending</t>
  </si>
  <si>
    <t>Pizza</t>
  </si>
  <si>
    <t>Costa</t>
  </si>
  <si>
    <t>Chips</t>
  </si>
  <si>
    <t>Bars</t>
  </si>
  <si>
    <t xml:space="preserve">Ents </t>
  </si>
  <si>
    <t>Ents O/H *</t>
  </si>
  <si>
    <t>Admin</t>
  </si>
  <si>
    <t>Lettings</t>
  </si>
  <si>
    <t>Waterfront Bars</t>
  </si>
  <si>
    <t>Waterfront Ents</t>
  </si>
  <si>
    <t>WF premises</t>
  </si>
  <si>
    <t>Totals *</t>
  </si>
  <si>
    <t>* Previous Year includes cost of Marketing Dept - current year to date</t>
  </si>
  <si>
    <t>Overview P&amp;L</t>
  </si>
  <si>
    <t>2017/18</t>
  </si>
  <si>
    <t>Actual YTD</t>
  </si>
  <si>
    <t xml:space="preserve">FY Forecast </t>
  </si>
  <si>
    <t>Budget FY</t>
  </si>
  <si>
    <t>2017/18 FY</t>
  </si>
  <si>
    <t>Estimates 2019/20</t>
  </si>
  <si>
    <t>Ents</t>
  </si>
  <si>
    <t>Retail / Vending</t>
  </si>
  <si>
    <t>Other</t>
  </si>
  <si>
    <t>Total SUS Ltd</t>
  </si>
  <si>
    <t>SUS Admin</t>
  </si>
  <si>
    <t>Live</t>
  </si>
  <si>
    <t>Ents OH</t>
  </si>
  <si>
    <t>Adv &amp; sponsorship</t>
  </si>
  <si>
    <t>Budget YTD</t>
  </si>
  <si>
    <t>2018/19 YTD</t>
  </si>
  <si>
    <t>Forecast YTD</t>
  </si>
  <si>
    <t>ik</t>
  </si>
  <si>
    <t>Variance to Budget</t>
  </si>
  <si>
    <t>Variance to Prior year</t>
  </si>
  <si>
    <t>Variance to Forecast</t>
  </si>
  <si>
    <t>Forecast 18/19</t>
  </si>
  <si>
    <t>Full Year</t>
  </si>
  <si>
    <t>WF Bars</t>
  </si>
  <si>
    <t>WF Admin</t>
  </si>
  <si>
    <t>Sundry Income</t>
  </si>
  <si>
    <t>Total WF</t>
  </si>
  <si>
    <t>Variance toPrior year</t>
  </si>
  <si>
    <t>Management accounts Summary - September 2019</t>
  </si>
  <si>
    <t>See attached summaries</t>
  </si>
  <si>
    <t>Total Net Income for the 2 months to September is £51k below budget at £66k below last year.</t>
  </si>
  <si>
    <t>Variance further breaks down as</t>
  </si>
  <si>
    <t>Not yet receiving £100k additional grant</t>
  </si>
  <si>
    <t>See below</t>
  </si>
  <si>
    <t>Social Enterprise:-</t>
  </si>
  <si>
    <t>vs budget</t>
  </si>
  <si>
    <t>Vs PY</t>
  </si>
  <si>
    <t>Retail / vending</t>
  </si>
  <si>
    <t>other</t>
  </si>
  <si>
    <t>Shop closed last year</t>
  </si>
  <si>
    <t>All areas (except Shop) struggling against previous years with lower sales and higher staff costs</t>
  </si>
  <si>
    <t>Charity will generally be a phasing issue although also spending less than PY.</t>
  </si>
  <si>
    <t>Lower staff costs</t>
  </si>
  <si>
    <t>Cash conforming to seasonal trend has increased by £845k for 4 weeks ended 21 October.</t>
  </si>
  <si>
    <t>At end of September, balance c. £1.3 million (similar to Year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</si>
</sst>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;[Red]\(#,##0\)"/>
    <numFmt numFmtId="165" formatCode="_-* #,##0_-;\-* #,##0_-;_-* &quot;-&quot;??_-;_-@_-"/>
    <numFmt numFmtId="166" formatCode="0.0%"/>
    <numFmt numFmtId="167" formatCode="#,##0.00;[Red]\(#,##0.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4" fillId="0" borderId="0" xfId="0" applyFont="1"/>
    <xf numFmtId="164" fontId="1" fillId="0" borderId="0" xfId="0" applyNumberFormat="1" applyFont="1"/>
    <xf numFmtId="164" fontId="0" fillId="0" borderId="0" xfId="0" applyNumberFormat="1" applyFont="1"/>
    <xf numFmtId="165" fontId="0" fillId="0" borderId="1" xfId="1" applyNumberFormat="1" applyFont="1" applyBorder="1"/>
    <xf numFmtId="9" fontId="0" fillId="0" borderId="0" xfId="2" applyFont="1"/>
    <xf numFmtId="165" fontId="0" fillId="0" borderId="0" xfId="1" applyNumberFormat="1" applyFont="1"/>
    <xf numFmtId="164" fontId="1" fillId="0" borderId="1" xfId="0" applyNumberFormat="1" applyFont="1" applyBorder="1"/>
    <xf numFmtId="164" fontId="1" fillId="0" borderId="2" xfId="0" applyNumberFormat="1" applyFont="1" applyBorder="1"/>
    <xf numFmtId="0" fontId="0" fillId="2" borderId="0" xfId="0" applyFill="1"/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right"/>
    </xf>
    <xf numFmtId="0" fontId="4" fillId="2" borderId="0" xfId="0" applyFont="1" applyFill="1"/>
    <xf numFmtId="164" fontId="0" fillId="2" borderId="0" xfId="0" applyNumberFormat="1" applyFill="1"/>
    <xf numFmtId="164" fontId="0" fillId="2" borderId="1" xfId="0" applyNumberFormat="1" applyFill="1" applyBorder="1"/>
    <xf numFmtId="166" fontId="0" fillId="2" borderId="0" xfId="2" applyNumberFormat="1" applyFont="1" applyFill="1"/>
    <xf numFmtId="165" fontId="0" fillId="2" borderId="0" xfId="1" applyNumberFormat="1" applyFont="1" applyFill="1"/>
    <xf numFmtId="164" fontId="1" fillId="2" borderId="1" xfId="0" applyNumberFormat="1" applyFont="1" applyFill="1" applyBorder="1"/>
    <xf numFmtId="164" fontId="1" fillId="2" borderId="0" xfId="0" applyNumberFormat="1" applyFont="1" applyFill="1"/>
    <xf numFmtId="164" fontId="1" fillId="2" borderId="2" xfId="0" applyNumberFormat="1" applyFont="1" applyFill="1" applyBorder="1"/>
    <xf numFmtId="0" fontId="0" fillId="0" borderId="0" xfId="0" applyAlignment="1">
      <alignment horizontal="right"/>
    </xf>
    <xf numFmtId="164" fontId="1" fillId="0" borderId="0" xfId="0" applyNumberFormat="1" applyFont="1" applyBorder="1"/>
    <xf numFmtId="164" fontId="0" fillId="0" borderId="0" xfId="0" applyNumberFormat="1"/>
    <xf numFmtId="0" fontId="0" fillId="2" borderId="0" xfId="0" applyFill="1" applyAlignment="1">
      <alignment horizontal="right"/>
    </xf>
    <xf numFmtId="9" fontId="0" fillId="2" borderId="0" xfId="2" applyFont="1" applyFill="1"/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164" fontId="2" fillId="0" borderId="0" xfId="0" applyNumberFormat="1" applyFont="1"/>
    <xf numFmtId="165" fontId="2" fillId="0" borderId="1" xfId="1" applyNumberFormat="1" applyFont="1" applyBorder="1"/>
    <xf numFmtId="9" fontId="2" fillId="0" borderId="0" xfId="2" applyFont="1"/>
    <xf numFmtId="165" fontId="2" fillId="0" borderId="0" xfId="1" applyNumberFormat="1" applyFont="1"/>
    <xf numFmtId="164" fontId="2" fillId="0" borderId="1" xfId="0" applyNumberFormat="1" applyFont="1" applyBorder="1"/>
    <xf numFmtId="164" fontId="2" fillId="0" borderId="2" xfId="0" applyNumberFormat="1" applyFont="1" applyBorder="1"/>
    <xf numFmtId="0" fontId="5" fillId="2" borderId="0" xfId="0" applyFont="1" applyFill="1" applyAlignment="1">
      <alignment horizontal="right" wrapText="1"/>
    </xf>
    <xf numFmtId="165" fontId="2" fillId="2" borderId="1" xfId="1" applyNumberFormat="1" applyFont="1" applyFill="1" applyBorder="1"/>
    <xf numFmtId="164" fontId="2" fillId="2" borderId="1" xfId="0" applyNumberFormat="1" applyFont="1" applyFill="1" applyBorder="1"/>
    <xf numFmtId="9" fontId="2" fillId="2" borderId="0" xfId="2" applyFont="1" applyFill="1"/>
    <xf numFmtId="165" fontId="2" fillId="2" borderId="0" xfId="1" applyNumberFormat="1" applyFont="1" applyFill="1"/>
    <xf numFmtId="164" fontId="2" fillId="2" borderId="0" xfId="0" applyNumberFormat="1" applyFont="1" applyFill="1"/>
    <xf numFmtId="164" fontId="2" fillId="2" borderId="2" xfId="0" applyNumberFormat="1" applyFont="1" applyFill="1" applyBorder="1"/>
    <xf numFmtId="0" fontId="0" fillId="0" borderId="0" xfId="1" applyNumberFormat="1" applyFont="1"/>
    <xf numFmtId="0" fontId="2" fillId="0" borderId="0" xfId="1" applyNumberFormat="1" applyFon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quotePrefix="1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1" applyNumberFormat="1" applyFont="1" applyAlignment="1">
      <alignment wrapText="1"/>
    </xf>
    <xf numFmtId="0" fontId="0" fillId="0" borderId="0" xfId="1" applyNumberFormat="1" applyFont="1" applyAlignment="1">
      <alignment horizontal="right"/>
    </xf>
    <xf numFmtId="0" fontId="0" fillId="0" borderId="0" xfId="1" applyNumberFormat="1" applyFont="1" applyAlignment="1">
      <alignment horizontal="left"/>
    </xf>
    <xf numFmtId="164" fontId="0" fillId="0" borderId="3" xfId="0" applyNumberFormat="1" applyBorder="1"/>
    <xf numFmtId="17" fontId="0" fillId="0" borderId="0" xfId="0" applyNumberFormat="1"/>
    <xf numFmtId="0" fontId="0" fillId="0" borderId="0" xfId="1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1" applyNumberFormat="1" applyFont="1" applyFill="1"/>
    <xf numFmtId="167" fontId="2" fillId="0" borderId="0" xfId="0" applyNumberFormat="1" applyFont="1"/>
    <xf numFmtId="164" fontId="2" fillId="0" borderId="3" xfId="0" applyNumberFormat="1" applyFont="1" applyBorder="1"/>
    <xf numFmtId="164" fontId="2" fillId="0" borderId="0" xfId="0" applyNumberFormat="1" applyFont="1" applyFill="1"/>
    <xf numFmtId="164" fontId="2" fillId="0" borderId="3" xfId="0" applyNumberFormat="1" applyFont="1" applyFill="1" applyBorder="1"/>
    <xf numFmtId="164" fontId="0" fillId="3" borderId="0" xfId="1" applyNumberFormat="1" applyFont="1" applyFill="1"/>
    <xf numFmtId="164" fontId="2" fillId="0" borderId="0" xfId="1" applyNumberFormat="1" applyFont="1" applyFill="1"/>
    <xf numFmtId="43" fontId="0" fillId="0" borderId="0" xfId="1" applyNumberFormat="1" applyFont="1"/>
    <xf numFmtId="0" fontId="0" fillId="0" borderId="0" xfId="0" applyFill="1"/>
    <xf numFmtId="43" fontId="0" fillId="0" borderId="0" xfId="0" applyNumberFormat="1" applyAlignment="1">
      <alignment horizontal="left"/>
    </xf>
    <xf numFmtId="164" fontId="0" fillId="0" borderId="0" xfId="0" applyNumberFormat="1" applyFill="1"/>
    <xf numFmtId="0" fontId="0" fillId="0" borderId="0" xfId="0" applyAlignment="1">
      <alignment horizontal="left" indent="1"/>
    </xf>
    <xf numFmtId="164" fontId="2" fillId="0" borderId="4" xfId="0" applyNumberFormat="1" applyFont="1" applyBorder="1"/>
    <xf numFmtId="164" fontId="2" fillId="0" borderId="1" xfId="0" applyNumberFormat="1" applyFont="1" applyFill="1" applyBorder="1"/>
    <xf numFmtId="164" fontId="2" fillId="0" borderId="4" xfId="0" applyNumberFormat="1" applyFont="1" applyFill="1" applyBorder="1"/>
    <xf numFmtId="164" fontId="0" fillId="0" borderId="3" xfId="0" applyNumberFormat="1" applyFill="1" applyBorder="1"/>
    <xf numFmtId="43" fontId="0" fillId="0" borderId="0" xfId="0" applyNumberFormat="1"/>
    <xf numFmtId="164" fontId="0" fillId="4" borderId="0" xfId="0" applyNumberFormat="1" applyFill="1"/>
    <xf numFmtId="0" fontId="2" fillId="0" borderId="0" xfId="0" applyFont="1" applyAlignment="1">
      <alignment wrapText="1"/>
    </xf>
    <xf numFmtId="0" fontId="0" fillId="0" borderId="0" xfId="1" applyNumberFormat="1" applyFont="1" applyFill="1"/>
    <xf numFmtId="0" fontId="0" fillId="0" borderId="0" xfId="0" applyAlignment="1">
      <alignment wrapText="1"/>
    </xf>
    <xf numFmtId="164" fontId="2" fillId="5" borderId="0" xfId="0" applyNumberFormat="1" applyFont="1" applyFill="1"/>
    <xf numFmtId="164" fontId="0" fillId="0" borderId="0" xfId="1" applyNumberFormat="1" applyFont="1" applyFill="1"/>
    <xf numFmtId="164" fontId="0" fillId="5" borderId="0" xfId="0" applyNumberFormat="1" applyFill="1"/>
    <xf numFmtId="0" fontId="2" fillId="2" borderId="0" xfId="0" applyFont="1" applyFill="1" applyAlignment="1">
      <alignment wrapText="1"/>
    </xf>
    <xf numFmtId="164" fontId="2" fillId="2" borderId="4" xfId="0" applyNumberFormat="1" applyFont="1" applyFill="1" applyBorder="1"/>
    <xf numFmtId="0" fontId="2" fillId="2" borderId="0" xfId="0" applyFont="1" applyFill="1"/>
    <xf numFmtId="164" fontId="0" fillId="6" borderId="3" xfId="0" applyNumberFormat="1" applyFill="1" applyBorder="1"/>
    <xf numFmtId="164" fontId="0" fillId="0" borderId="1" xfId="1" applyNumberFormat="1" applyFont="1" applyFill="1" applyBorder="1"/>
    <xf numFmtId="164" fontId="0" fillId="0" borderId="0" xfId="1" applyNumberFormat="1" applyFont="1" applyFill="1" applyBorder="1"/>
    <xf numFmtId="164" fontId="2" fillId="0" borderId="5" xfId="0" applyNumberFormat="1" applyFont="1" applyBorder="1"/>
    <xf numFmtId="164" fontId="2" fillId="0" borderId="6" xfId="0" applyNumberFormat="1" applyFont="1" applyBorder="1"/>
    <xf numFmtId="164" fontId="2" fillId="0" borderId="0" xfId="0" applyNumberFormat="1" applyFont="1" applyBorder="1"/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0" xfId="1" applyNumberFormat="1" applyFont="1" applyBorder="1"/>
    <xf numFmtId="0" fontId="0" fillId="0" borderId="7" xfId="0" applyBorder="1"/>
    <xf numFmtId="0" fontId="6" fillId="0" borderId="7" xfId="0" applyFont="1" applyBorder="1" applyAlignment="1">
      <alignment horizontal="right" vertical="center" wrapText="1"/>
    </xf>
    <xf numFmtId="0" fontId="6" fillId="7" borderId="7" xfId="0" applyFont="1" applyFill="1" applyBorder="1" applyAlignment="1">
      <alignment horizontal="right" vertical="center" wrapText="1"/>
    </xf>
    <xf numFmtId="165" fontId="0" fillId="0" borderId="7" xfId="1" applyNumberFormat="1" applyFont="1" applyBorder="1"/>
    <xf numFmtId="164" fontId="0" fillId="7" borderId="7" xfId="0" applyNumberFormat="1" applyFill="1" applyBorder="1"/>
    <xf numFmtId="164" fontId="0" fillId="0" borderId="0" xfId="0" applyNumberFormat="1" applyBorder="1"/>
    <xf numFmtId="164" fontId="0" fillId="0" borderId="1" xfId="0" applyNumberFormat="1" applyBorder="1"/>
    <xf numFmtId="0" fontId="0" fillId="0" borderId="0" xfId="0" applyBorder="1"/>
    <xf numFmtId="164" fontId="0" fillId="0" borderId="7" xfId="0" applyNumberFormat="1" applyBorder="1"/>
    <xf numFmtId="0" fontId="2" fillId="0" borderId="7" xfId="0" applyFont="1" applyBorder="1"/>
    <xf numFmtId="165" fontId="2" fillId="0" borderId="7" xfId="0" applyNumberFormat="1" applyFont="1" applyBorder="1"/>
    <xf numFmtId="164" fontId="2" fillId="7" borderId="7" xfId="0" applyNumberFormat="1" applyFont="1" applyFill="1" applyBorder="1"/>
    <xf numFmtId="165" fontId="2" fillId="0" borderId="8" xfId="0" applyNumberFormat="1" applyFont="1" applyBorder="1"/>
    <xf numFmtId="0" fontId="0" fillId="0" borderId="0" xfId="0" quotePrefix="1"/>
    <xf numFmtId="164" fontId="0" fillId="6" borderId="0" xfId="0" applyNumberFormat="1" applyFill="1" applyBorder="1"/>
    <xf numFmtId="0" fontId="0" fillId="0" borderId="0" xfId="0" applyAlignment="1">
      <alignment horizontal="right" wrapText="1"/>
    </xf>
    <xf numFmtId="165" fontId="0" fillId="0" borderId="0" xfId="1" applyNumberFormat="1" applyFont="1" applyAlignment="1">
      <alignment horizontal="right" wrapText="1"/>
    </xf>
    <xf numFmtId="165" fontId="0" fillId="0" borderId="0" xfId="0" applyNumberFormat="1"/>
    <xf numFmtId="165" fontId="0" fillId="4" borderId="0" xfId="1" applyNumberFormat="1" applyFont="1" applyFill="1"/>
    <xf numFmtId="0" fontId="0" fillId="2" borderId="0" xfId="0" applyFill="1" applyAlignment="1">
      <alignment horizontal="right" wrapText="1"/>
    </xf>
    <xf numFmtId="165" fontId="0" fillId="2" borderId="0" xfId="1" applyNumberFormat="1" applyFont="1" applyFill="1" applyAlignment="1">
      <alignment horizontal="right" wrapText="1"/>
    </xf>
    <xf numFmtId="165" fontId="0" fillId="2" borderId="1" xfId="1" applyNumberFormat="1" applyFont="1" applyFill="1" applyBorder="1"/>
    <xf numFmtId="0" fontId="2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20" Type="http://schemas.openxmlformats.org/officeDocument/2006/relationships/customXml" Target="../customXml/item1.xml"/><Relationship Id="rId21" Type="http://schemas.openxmlformats.org/officeDocument/2006/relationships/customXml" Target="../customXml/item2.xml"/><Relationship Id="rId22" Type="http://schemas.openxmlformats.org/officeDocument/2006/relationships/customXml" Target="../customXml/item3.xml"/><Relationship Id="rId10" Type="http://schemas.openxmlformats.org/officeDocument/2006/relationships/externalLink" Target="externalLinks/externalLink2.xml"/><Relationship Id="rId11" Type="http://schemas.openxmlformats.org/officeDocument/2006/relationships/externalLink" Target="externalLinks/externalLink3.xml"/><Relationship Id="rId12" Type="http://schemas.openxmlformats.org/officeDocument/2006/relationships/externalLink" Target="externalLinks/externalLink4.xml"/><Relationship Id="rId13" Type="http://schemas.openxmlformats.org/officeDocument/2006/relationships/externalLink" Target="externalLinks/externalLink5.xml"/><Relationship Id="rId14" Type="http://schemas.openxmlformats.org/officeDocument/2006/relationships/externalLink" Target="externalLinks/externalLink6.xml"/><Relationship Id="rId15" Type="http://schemas.openxmlformats.org/officeDocument/2006/relationships/externalLink" Target="externalLinks/externalLink7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UEA SU Cash at bank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321061911554071"/>
          <c:y val="0.08815210932858"/>
          <c:w val="0.96183664435472"/>
          <c:h val="0.761918583706448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[7]data!$B$70:$C$70</c:f>
              <c:strCache>
                <c:ptCount val="1"/>
                <c:pt idx="0">
                  <c:v>2019/20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[7]data!$D$66:$BC$66</c:f>
              <c:strCache>
                <c:ptCount val="52"/>
                <c:pt idx="0">
                  <c:v>_x0005_week1</c:v>
                </c:pt>
                <c:pt idx="1">
                  <c:v>_x0005_week2</c:v>
                </c:pt>
                <c:pt idx="2">
                  <c:v>_x0005_week3</c:v>
                </c:pt>
                <c:pt idx="3">
                  <c:v>_x0005_week4</c:v>
                </c:pt>
                <c:pt idx="4">
                  <c:v>_x0005_week5</c:v>
                </c:pt>
                <c:pt idx="5">
                  <c:v>_x0005_week6</c:v>
                </c:pt>
                <c:pt idx="6">
                  <c:v>_x0005_week7</c:v>
                </c:pt>
                <c:pt idx="7">
                  <c:v>_x0005_week8</c:v>
                </c:pt>
                <c:pt idx="8">
                  <c:v>_x0005_week9</c:v>
                </c:pt>
                <c:pt idx="9">
                  <c:v>_x0006_week10</c:v>
                </c:pt>
                <c:pt idx="10">
                  <c:v>_x0006_week11</c:v>
                </c:pt>
                <c:pt idx="11">
                  <c:v>_x0006_week12</c:v>
                </c:pt>
                <c:pt idx="12">
                  <c:v>_x0006_week13</c:v>
                </c:pt>
                <c:pt idx="13">
                  <c:v>_x0006_week14</c:v>
                </c:pt>
                <c:pt idx="14">
                  <c:v>_x0006_week15</c:v>
                </c:pt>
                <c:pt idx="15">
                  <c:v>_x0006_week16</c:v>
                </c:pt>
                <c:pt idx="16">
                  <c:v>_x0006_week17</c:v>
                </c:pt>
                <c:pt idx="17">
                  <c:v>_x0006_week18</c:v>
                </c:pt>
                <c:pt idx="18">
                  <c:v>_x0006_week19</c:v>
                </c:pt>
                <c:pt idx="19">
                  <c:v>_x0006_week20</c:v>
                </c:pt>
                <c:pt idx="20">
                  <c:v>_x0006_week21</c:v>
                </c:pt>
                <c:pt idx="21">
                  <c:v>_x0006_week22</c:v>
                </c:pt>
                <c:pt idx="22">
                  <c:v>_x0006_week23</c:v>
                </c:pt>
                <c:pt idx="23">
                  <c:v>_x0006_week24</c:v>
                </c:pt>
                <c:pt idx="24">
                  <c:v>_x0006_week25</c:v>
                </c:pt>
                <c:pt idx="25">
                  <c:v>_x0006_week26</c:v>
                </c:pt>
                <c:pt idx="26">
                  <c:v>_x0006_week27</c:v>
                </c:pt>
                <c:pt idx="27">
                  <c:v>_x0006_week28</c:v>
                </c:pt>
                <c:pt idx="28">
                  <c:v>_x0006_week29</c:v>
                </c:pt>
                <c:pt idx="29">
                  <c:v>_x0006_week30</c:v>
                </c:pt>
                <c:pt idx="30">
                  <c:v>_x0006_week31</c:v>
                </c:pt>
                <c:pt idx="31">
                  <c:v>_x0006_week32</c:v>
                </c:pt>
                <c:pt idx="32">
                  <c:v>_x0006_week33</c:v>
                </c:pt>
                <c:pt idx="33">
                  <c:v>_x0006_week34</c:v>
                </c:pt>
                <c:pt idx="34">
                  <c:v>_x0006_week35</c:v>
                </c:pt>
                <c:pt idx="35">
                  <c:v>_x0006_week36</c:v>
                </c:pt>
                <c:pt idx="36">
                  <c:v>_x0006_week37</c:v>
                </c:pt>
                <c:pt idx="37">
                  <c:v>_x0006_week38</c:v>
                </c:pt>
                <c:pt idx="38">
                  <c:v>_x0006_week39</c:v>
                </c:pt>
                <c:pt idx="39">
                  <c:v>_x0006_week40</c:v>
                </c:pt>
                <c:pt idx="40">
                  <c:v>_x0006_week41</c:v>
                </c:pt>
                <c:pt idx="41">
                  <c:v>_x0006_week42</c:v>
                </c:pt>
                <c:pt idx="42">
                  <c:v>_x0006_week43</c:v>
                </c:pt>
                <c:pt idx="43">
                  <c:v>_x0006_week44</c:v>
                </c:pt>
                <c:pt idx="44">
                  <c:v>_x0006_week45</c:v>
                </c:pt>
                <c:pt idx="45">
                  <c:v>_x0006_week46</c:v>
                </c:pt>
                <c:pt idx="46">
                  <c:v>_x0006_week47</c:v>
                </c:pt>
                <c:pt idx="47">
                  <c:v>_x0006_week48</c:v>
                </c:pt>
                <c:pt idx="48">
                  <c:v>_x0006_week49</c:v>
                </c:pt>
                <c:pt idx="49">
                  <c:v>_x0006_week50</c:v>
                </c:pt>
                <c:pt idx="50">
                  <c:v>_x0006_week51</c:v>
                </c:pt>
                <c:pt idx="51">
                  <c:v>_x0006_week52</c:v>
                </c:pt>
              </c:strCache>
            </c:strRef>
          </c:cat>
          <c:val>
            <c:numRef>
              <c:f>[7]data!$D$70:$BC$70</c:f>
              <c:numCache>
                <c:formatCode>General</c:formatCode>
                <c:ptCount val="52"/>
                <c:pt idx="0">
                  <c:v>1231.73</c:v>
                </c:pt>
                <c:pt idx="1">
                  <c:v>1193.8</c:v>
                </c:pt>
                <c:pt idx="2">
                  <c:v>1175.97</c:v>
                </c:pt>
                <c:pt idx="3">
                  <c:v>1179.118</c:v>
                </c:pt>
                <c:pt idx="4">
                  <c:v>974.7</c:v>
                </c:pt>
                <c:pt idx="5">
                  <c:v>1205.6</c:v>
                </c:pt>
                <c:pt idx="6">
                  <c:v>1112.4</c:v>
                </c:pt>
                <c:pt idx="7">
                  <c:v>1175.7</c:v>
                </c:pt>
                <c:pt idx="8">
                  <c:v>1248.0</c:v>
                </c:pt>
                <c:pt idx="9">
                  <c:v>1485.12</c:v>
                </c:pt>
                <c:pt idx="10">
                  <c:v>1759.08</c:v>
                </c:pt>
                <c:pt idx="11">
                  <c:v>2021.1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51-4543-8427-399497D7F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094947464"/>
        <c:axId val="-2147144024"/>
      </c:barChart>
      <c:lineChart>
        <c:grouping val="standard"/>
        <c:varyColors val="0"/>
        <c:ser>
          <c:idx val="0"/>
          <c:order val="0"/>
          <c:tx>
            <c:strRef>
              <c:f>[7]data!$B$67:$C$67</c:f>
              <c:strCache>
                <c:ptCount val="1"/>
                <c:pt idx="0">
                  <c:v>2016/17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[7]data!$D$66:$BC$66</c:f>
              <c:strCache>
                <c:ptCount val="52"/>
                <c:pt idx="0">
                  <c:v>_x0005_week1</c:v>
                </c:pt>
                <c:pt idx="1">
                  <c:v>_x0005_week2</c:v>
                </c:pt>
                <c:pt idx="2">
                  <c:v>_x0005_week3</c:v>
                </c:pt>
                <c:pt idx="3">
                  <c:v>_x0005_week4</c:v>
                </c:pt>
                <c:pt idx="4">
                  <c:v>_x0005_week5</c:v>
                </c:pt>
                <c:pt idx="5">
                  <c:v>_x0005_week6</c:v>
                </c:pt>
                <c:pt idx="6">
                  <c:v>_x0005_week7</c:v>
                </c:pt>
                <c:pt idx="7">
                  <c:v>_x0005_week8</c:v>
                </c:pt>
                <c:pt idx="8">
                  <c:v>_x0005_week9</c:v>
                </c:pt>
                <c:pt idx="9">
                  <c:v>_x0006_week10</c:v>
                </c:pt>
                <c:pt idx="10">
                  <c:v>_x0006_week11</c:v>
                </c:pt>
                <c:pt idx="11">
                  <c:v>_x0006_week12</c:v>
                </c:pt>
                <c:pt idx="12">
                  <c:v>_x0006_week13</c:v>
                </c:pt>
                <c:pt idx="13">
                  <c:v>_x0006_week14</c:v>
                </c:pt>
                <c:pt idx="14">
                  <c:v>_x0006_week15</c:v>
                </c:pt>
                <c:pt idx="15">
                  <c:v>_x0006_week16</c:v>
                </c:pt>
                <c:pt idx="16">
                  <c:v>_x0006_week17</c:v>
                </c:pt>
                <c:pt idx="17">
                  <c:v>_x0006_week18</c:v>
                </c:pt>
                <c:pt idx="18">
                  <c:v>_x0006_week19</c:v>
                </c:pt>
                <c:pt idx="19">
                  <c:v>_x0006_week20</c:v>
                </c:pt>
                <c:pt idx="20">
                  <c:v>_x0006_week21</c:v>
                </c:pt>
                <c:pt idx="21">
                  <c:v>_x0006_week22</c:v>
                </c:pt>
                <c:pt idx="22">
                  <c:v>_x0006_week23</c:v>
                </c:pt>
                <c:pt idx="23">
                  <c:v>_x0006_week24</c:v>
                </c:pt>
                <c:pt idx="24">
                  <c:v>_x0006_week25</c:v>
                </c:pt>
                <c:pt idx="25">
                  <c:v>_x0006_week26</c:v>
                </c:pt>
                <c:pt idx="26">
                  <c:v>_x0006_week27</c:v>
                </c:pt>
                <c:pt idx="27">
                  <c:v>_x0006_week28</c:v>
                </c:pt>
                <c:pt idx="28">
                  <c:v>_x0006_week29</c:v>
                </c:pt>
                <c:pt idx="29">
                  <c:v>_x0006_week30</c:v>
                </c:pt>
                <c:pt idx="30">
                  <c:v>_x0006_week31</c:v>
                </c:pt>
                <c:pt idx="31">
                  <c:v>_x0006_week32</c:v>
                </c:pt>
                <c:pt idx="32">
                  <c:v>_x0006_week33</c:v>
                </c:pt>
                <c:pt idx="33">
                  <c:v>_x0006_week34</c:v>
                </c:pt>
                <c:pt idx="34">
                  <c:v>_x0006_week35</c:v>
                </c:pt>
                <c:pt idx="35">
                  <c:v>_x0006_week36</c:v>
                </c:pt>
                <c:pt idx="36">
                  <c:v>_x0006_week37</c:v>
                </c:pt>
                <c:pt idx="37">
                  <c:v>_x0006_week38</c:v>
                </c:pt>
                <c:pt idx="38">
                  <c:v>_x0006_week39</c:v>
                </c:pt>
                <c:pt idx="39">
                  <c:v>_x0006_week40</c:v>
                </c:pt>
                <c:pt idx="40">
                  <c:v>_x0006_week41</c:v>
                </c:pt>
                <c:pt idx="41">
                  <c:v>_x0006_week42</c:v>
                </c:pt>
                <c:pt idx="42">
                  <c:v>_x0006_week43</c:v>
                </c:pt>
                <c:pt idx="43">
                  <c:v>_x0006_week44</c:v>
                </c:pt>
                <c:pt idx="44">
                  <c:v>_x0006_week45</c:v>
                </c:pt>
                <c:pt idx="45">
                  <c:v>_x0006_week46</c:v>
                </c:pt>
                <c:pt idx="46">
                  <c:v>_x0006_week47</c:v>
                </c:pt>
                <c:pt idx="47">
                  <c:v>_x0006_week48</c:v>
                </c:pt>
                <c:pt idx="48">
                  <c:v>_x0006_week49</c:v>
                </c:pt>
                <c:pt idx="49">
                  <c:v>_x0006_week50</c:v>
                </c:pt>
                <c:pt idx="50">
                  <c:v>_x0006_week51</c:v>
                </c:pt>
                <c:pt idx="51">
                  <c:v>_x0006_week52</c:v>
                </c:pt>
              </c:strCache>
            </c:strRef>
          </c:cat>
          <c:val>
            <c:numRef>
              <c:f>[7]data!$D$67:$BC$67</c:f>
              <c:numCache>
                <c:formatCode>General</c:formatCode>
                <c:ptCount val="52"/>
                <c:pt idx="0">
                  <c:v>1272.347</c:v>
                </c:pt>
                <c:pt idx="1">
                  <c:v>1382.316</c:v>
                </c:pt>
                <c:pt idx="2">
                  <c:v>1391.708</c:v>
                </c:pt>
                <c:pt idx="3">
                  <c:v>1164.685</c:v>
                </c:pt>
                <c:pt idx="4">
                  <c:v>1151.66</c:v>
                </c:pt>
                <c:pt idx="5">
                  <c:v>1154.206</c:v>
                </c:pt>
                <c:pt idx="6">
                  <c:v>1158.334</c:v>
                </c:pt>
                <c:pt idx="7">
                  <c:v>1218.85</c:v>
                </c:pt>
                <c:pt idx="8">
                  <c:v>1653.379</c:v>
                </c:pt>
                <c:pt idx="9">
                  <c:v>1718.324</c:v>
                </c:pt>
                <c:pt idx="10">
                  <c:v>2014.57</c:v>
                </c:pt>
                <c:pt idx="11">
                  <c:v>2222.822</c:v>
                </c:pt>
                <c:pt idx="12">
                  <c:v>1819.813</c:v>
                </c:pt>
                <c:pt idx="13">
                  <c:v>2181.682</c:v>
                </c:pt>
                <c:pt idx="14">
                  <c:v>2514.75</c:v>
                </c:pt>
                <c:pt idx="15">
                  <c:v>2754.063</c:v>
                </c:pt>
                <c:pt idx="16">
                  <c:v>2178.518</c:v>
                </c:pt>
                <c:pt idx="17">
                  <c:v>2178.076</c:v>
                </c:pt>
                <c:pt idx="18">
                  <c:v>2359.796</c:v>
                </c:pt>
                <c:pt idx="19">
                  <c:v>1822.251</c:v>
                </c:pt>
                <c:pt idx="20">
                  <c:v>1494.824</c:v>
                </c:pt>
                <c:pt idx="21">
                  <c:v>1511.85</c:v>
                </c:pt>
                <c:pt idx="22">
                  <c:v>1676.646</c:v>
                </c:pt>
                <c:pt idx="23">
                  <c:v>1876.017</c:v>
                </c:pt>
                <c:pt idx="24">
                  <c:v>1901.692</c:v>
                </c:pt>
                <c:pt idx="25">
                  <c:v>1911.471</c:v>
                </c:pt>
                <c:pt idx="26">
                  <c:v>1791.936</c:v>
                </c:pt>
                <c:pt idx="27">
                  <c:v>2055.139</c:v>
                </c:pt>
                <c:pt idx="28">
                  <c:v>2185.9</c:v>
                </c:pt>
                <c:pt idx="29">
                  <c:v>2280.849</c:v>
                </c:pt>
                <c:pt idx="30">
                  <c:v>2144.038</c:v>
                </c:pt>
                <c:pt idx="31">
                  <c:v>2153.341</c:v>
                </c:pt>
                <c:pt idx="32">
                  <c:v>2341.486</c:v>
                </c:pt>
                <c:pt idx="33">
                  <c:v>2165.313</c:v>
                </c:pt>
                <c:pt idx="34">
                  <c:v>2068.1</c:v>
                </c:pt>
                <c:pt idx="35">
                  <c:v>2103.528</c:v>
                </c:pt>
                <c:pt idx="36">
                  <c:v>2253.764</c:v>
                </c:pt>
                <c:pt idx="37">
                  <c:v>1770.792</c:v>
                </c:pt>
                <c:pt idx="38">
                  <c:v>1660.836</c:v>
                </c:pt>
                <c:pt idx="39">
                  <c:v>1807.97</c:v>
                </c:pt>
                <c:pt idx="40">
                  <c:v>2100.535</c:v>
                </c:pt>
                <c:pt idx="41">
                  <c:v>2453.515</c:v>
                </c:pt>
                <c:pt idx="42">
                  <c:v>2239.9</c:v>
                </c:pt>
                <c:pt idx="43">
                  <c:v>2370.77</c:v>
                </c:pt>
                <c:pt idx="44">
                  <c:v>2401.922</c:v>
                </c:pt>
                <c:pt idx="45">
                  <c:v>2528.4</c:v>
                </c:pt>
                <c:pt idx="46">
                  <c:v>2332.6</c:v>
                </c:pt>
                <c:pt idx="47">
                  <c:v>2039.0</c:v>
                </c:pt>
                <c:pt idx="48">
                  <c:v>2083.1</c:v>
                </c:pt>
                <c:pt idx="49">
                  <c:v>2218.648</c:v>
                </c:pt>
                <c:pt idx="50">
                  <c:v>2175.928</c:v>
                </c:pt>
                <c:pt idx="51">
                  <c:v>1829.6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F451-4543-8427-399497D7FCC1}"/>
            </c:ext>
          </c:extLst>
        </c:ser>
        <c:ser>
          <c:idx val="1"/>
          <c:order val="1"/>
          <c:tx>
            <c:strRef>
              <c:f>[7]data!$B$68:$C$68</c:f>
              <c:strCache>
                <c:ptCount val="1"/>
                <c:pt idx="0">
                  <c:v>2017/18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lgDash"/>
              <a:round/>
            </a:ln>
            <a:effectLst/>
          </c:spPr>
          <c:marker>
            <c:symbol val="none"/>
          </c:marker>
          <c:cat>
            <c:strRef>
              <c:f>[7]data!$D$66:$BC$66</c:f>
              <c:strCache>
                <c:ptCount val="52"/>
                <c:pt idx="0">
                  <c:v>_x0005_week1</c:v>
                </c:pt>
                <c:pt idx="1">
                  <c:v>_x0005_week2</c:v>
                </c:pt>
                <c:pt idx="2">
                  <c:v>_x0005_week3</c:v>
                </c:pt>
                <c:pt idx="3">
                  <c:v>_x0005_week4</c:v>
                </c:pt>
                <c:pt idx="4">
                  <c:v>_x0005_week5</c:v>
                </c:pt>
                <c:pt idx="5">
                  <c:v>_x0005_week6</c:v>
                </c:pt>
                <c:pt idx="6">
                  <c:v>_x0005_week7</c:v>
                </c:pt>
                <c:pt idx="7">
                  <c:v>_x0005_week8</c:v>
                </c:pt>
                <c:pt idx="8">
                  <c:v>_x0005_week9</c:v>
                </c:pt>
                <c:pt idx="9">
                  <c:v>_x0006_week10</c:v>
                </c:pt>
                <c:pt idx="10">
                  <c:v>_x0006_week11</c:v>
                </c:pt>
                <c:pt idx="11">
                  <c:v>_x0006_week12</c:v>
                </c:pt>
                <c:pt idx="12">
                  <c:v>_x0006_week13</c:v>
                </c:pt>
                <c:pt idx="13">
                  <c:v>_x0006_week14</c:v>
                </c:pt>
                <c:pt idx="14">
                  <c:v>_x0006_week15</c:v>
                </c:pt>
                <c:pt idx="15">
                  <c:v>_x0006_week16</c:v>
                </c:pt>
                <c:pt idx="16">
                  <c:v>_x0006_week17</c:v>
                </c:pt>
                <c:pt idx="17">
                  <c:v>_x0006_week18</c:v>
                </c:pt>
                <c:pt idx="18">
                  <c:v>_x0006_week19</c:v>
                </c:pt>
                <c:pt idx="19">
                  <c:v>_x0006_week20</c:v>
                </c:pt>
                <c:pt idx="20">
                  <c:v>_x0006_week21</c:v>
                </c:pt>
                <c:pt idx="21">
                  <c:v>_x0006_week22</c:v>
                </c:pt>
                <c:pt idx="22">
                  <c:v>_x0006_week23</c:v>
                </c:pt>
                <c:pt idx="23">
                  <c:v>_x0006_week24</c:v>
                </c:pt>
                <c:pt idx="24">
                  <c:v>_x0006_week25</c:v>
                </c:pt>
                <c:pt idx="25">
                  <c:v>_x0006_week26</c:v>
                </c:pt>
                <c:pt idx="26">
                  <c:v>_x0006_week27</c:v>
                </c:pt>
                <c:pt idx="27">
                  <c:v>_x0006_week28</c:v>
                </c:pt>
                <c:pt idx="28">
                  <c:v>_x0006_week29</c:v>
                </c:pt>
                <c:pt idx="29">
                  <c:v>_x0006_week30</c:v>
                </c:pt>
                <c:pt idx="30">
                  <c:v>_x0006_week31</c:v>
                </c:pt>
                <c:pt idx="31">
                  <c:v>_x0006_week32</c:v>
                </c:pt>
                <c:pt idx="32">
                  <c:v>_x0006_week33</c:v>
                </c:pt>
                <c:pt idx="33">
                  <c:v>_x0006_week34</c:v>
                </c:pt>
                <c:pt idx="34">
                  <c:v>_x0006_week35</c:v>
                </c:pt>
                <c:pt idx="35">
                  <c:v>_x0006_week36</c:v>
                </c:pt>
                <c:pt idx="36">
                  <c:v>_x0006_week37</c:v>
                </c:pt>
                <c:pt idx="37">
                  <c:v>_x0006_week38</c:v>
                </c:pt>
                <c:pt idx="38">
                  <c:v>_x0006_week39</c:v>
                </c:pt>
                <c:pt idx="39">
                  <c:v>_x0006_week40</c:v>
                </c:pt>
                <c:pt idx="40">
                  <c:v>_x0006_week41</c:v>
                </c:pt>
                <c:pt idx="41">
                  <c:v>_x0006_week42</c:v>
                </c:pt>
                <c:pt idx="42">
                  <c:v>_x0006_week43</c:v>
                </c:pt>
                <c:pt idx="43">
                  <c:v>_x0006_week44</c:v>
                </c:pt>
                <c:pt idx="44">
                  <c:v>_x0006_week45</c:v>
                </c:pt>
                <c:pt idx="45">
                  <c:v>_x0006_week46</c:v>
                </c:pt>
                <c:pt idx="46">
                  <c:v>_x0006_week47</c:v>
                </c:pt>
                <c:pt idx="47">
                  <c:v>_x0006_week48</c:v>
                </c:pt>
                <c:pt idx="48">
                  <c:v>_x0006_week49</c:v>
                </c:pt>
                <c:pt idx="49">
                  <c:v>_x0006_week50</c:v>
                </c:pt>
                <c:pt idx="50">
                  <c:v>_x0006_week51</c:v>
                </c:pt>
                <c:pt idx="51">
                  <c:v>_x0006_week52</c:v>
                </c:pt>
              </c:strCache>
            </c:strRef>
          </c:cat>
          <c:val>
            <c:numRef>
              <c:f>[7]data!$D$68:$BC$68</c:f>
              <c:numCache>
                <c:formatCode>General</c:formatCode>
                <c:ptCount val="52"/>
                <c:pt idx="0">
                  <c:v>1802.66</c:v>
                </c:pt>
                <c:pt idx="1">
                  <c:v>1759.6</c:v>
                </c:pt>
                <c:pt idx="2">
                  <c:v>1809.28</c:v>
                </c:pt>
                <c:pt idx="3">
                  <c:v>1540.66</c:v>
                </c:pt>
                <c:pt idx="4">
                  <c:v>1611.7</c:v>
                </c:pt>
                <c:pt idx="5">
                  <c:v>1633.1</c:v>
                </c:pt>
                <c:pt idx="6">
                  <c:v>1632.7</c:v>
                </c:pt>
                <c:pt idx="7">
                  <c:v>1545.3</c:v>
                </c:pt>
                <c:pt idx="8">
                  <c:v>1639.8</c:v>
                </c:pt>
                <c:pt idx="9">
                  <c:v>2128.1</c:v>
                </c:pt>
                <c:pt idx="10">
                  <c:v>2462.6</c:v>
                </c:pt>
                <c:pt idx="11">
                  <c:v>2566.7</c:v>
                </c:pt>
                <c:pt idx="12">
                  <c:v>2289.2</c:v>
                </c:pt>
                <c:pt idx="13">
                  <c:v>2443.7</c:v>
                </c:pt>
                <c:pt idx="14">
                  <c:v>2580.5</c:v>
                </c:pt>
                <c:pt idx="15">
                  <c:v>2680.0</c:v>
                </c:pt>
                <c:pt idx="16">
                  <c:v>2493.15</c:v>
                </c:pt>
                <c:pt idx="17">
                  <c:v>2438.4</c:v>
                </c:pt>
                <c:pt idx="18">
                  <c:v>2474.15</c:v>
                </c:pt>
                <c:pt idx="19">
                  <c:v>2017.3</c:v>
                </c:pt>
                <c:pt idx="20">
                  <c:v>1974.36</c:v>
                </c:pt>
                <c:pt idx="21">
                  <c:v>2020.8</c:v>
                </c:pt>
                <c:pt idx="22">
                  <c:v>1948.4</c:v>
                </c:pt>
                <c:pt idx="23">
                  <c:v>1982.6</c:v>
                </c:pt>
                <c:pt idx="24">
                  <c:v>2096</c:v>
                </c:pt>
                <c:pt idx="25">
                  <c:v>1781.2</c:v>
                </c:pt>
                <c:pt idx="26">
                  <c:v>1965.4</c:v>
                </c:pt>
                <c:pt idx="27">
                  <c:v>2072.47</c:v>
                </c:pt>
                <c:pt idx="28">
                  <c:v>2291.4</c:v>
                </c:pt>
                <c:pt idx="29">
                  <c:v>2114.1</c:v>
                </c:pt>
                <c:pt idx="30">
                  <c:v>2035.8</c:v>
                </c:pt>
                <c:pt idx="31">
                  <c:v>1990.68</c:v>
                </c:pt>
                <c:pt idx="32">
                  <c:v>2238.2</c:v>
                </c:pt>
                <c:pt idx="33">
                  <c:v>2110.8</c:v>
                </c:pt>
                <c:pt idx="34">
                  <c:v>1845.3</c:v>
                </c:pt>
                <c:pt idx="35">
                  <c:v>1774.54</c:v>
                </c:pt>
                <c:pt idx="36">
                  <c:v>1766.12</c:v>
                </c:pt>
                <c:pt idx="37">
                  <c:v>2087.5</c:v>
                </c:pt>
                <c:pt idx="38">
                  <c:v>1893.9</c:v>
                </c:pt>
                <c:pt idx="39">
                  <c:v>2057.3</c:v>
                </c:pt>
                <c:pt idx="40">
                  <c:v>2061.3</c:v>
                </c:pt>
                <c:pt idx="41">
                  <c:v>2222.3</c:v>
                </c:pt>
                <c:pt idx="42">
                  <c:v>1987.3</c:v>
                </c:pt>
                <c:pt idx="43">
                  <c:v>2109.1</c:v>
                </c:pt>
                <c:pt idx="44">
                  <c:v>2181.42</c:v>
                </c:pt>
                <c:pt idx="45">
                  <c:v>2123.1</c:v>
                </c:pt>
                <c:pt idx="46">
                  <c:v>2319.65</c:v>
                </c:pt>
                <c:pt idx="47">
                  <c:v>1651.35</c:v>
                </c:pt>
                <c:pt idx="48">
                  <c:v>1629.75</c:v>
                </c:pt>
                <c:pt idx="49">
                  <c:v>1659.94</c:v>
                </c:pt>
                <c:pt idx="50">
                  <c:v>1795.28</c:v>
                </c:pt>
                <c:pt idx="51">
                  <c:v>1493.458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F451-4543-8427-399497D7FCC1}"/>
            </c:ext>
          </c:extLst>
        </c:ser>
        <c:ser>
          <c:idx val="2"/>
          <c:order val="2"/>
          <c:tx>
            <c:strRef>
              <c:f>[7]data!$B$69:$C$69</c:f>
              <c:strCache>
                <c:ptCount val="1"/>
                <c:pt idx="0">
                  <c:v>2018/19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[7]data!$D$66:$BC$66</c:f>
              <c:strCache>
                <c:ptCount val="52"/>
                <c:pt idx="0">
                  <c:v>_x0005_week1</c:v>
                </c:pt>
                <c:pt idx="1">
                  <c:v>_x0005_week2</c:v>
                </c:pt>
                <c:pt idx="2">
                  <c:v>_x0005_week3</c:v>
                </c:pt>
                <c:pt idx="3">
                  <c:v>_x0005_week4</c:v>
                </c:pt>
                <c:pt idx="4">
                  <c:v>_x0005_week5</c:v>
                </c:pt>
                <c:pt idx="5">
                  <c:v>_x0005_week6</c:v>
                </c:pt>
                <c:pt idx="6">
                  <c:v>_x0005_week7</c:v>
                </c:pt>
                <c:pt idx="7">
                  <c:v>_x0005_week8</c:v>
                </c:pt>
                <c:pt idx="8">
                  <c:v>_x0005_week9</c:v>
                </c:pt>
                <c:pt idx="9">
                  <c:v>_x0006_week10</c:v>
                </c:pt>
                <c:pt idx="10">
                  <c:v>_x0006_week11</c:v>
                </c:pt>
                <c:pt idx="11">
                  <c:v>_x0006_week12</c:v>
                </c:pt>
                <c:pt idx="12">
                  <c:v>_x0006_week13</c:v>
                </c:pt>
                <c:pt idx="13">
                  <c:v>_x0006_week14</c:v>
                </c:pt>
                <c:pt idx="14">
                  <c:v>_x0006_week15</c:v>
                </c:pt>
                <c:pt idx="15">
                  <c:v>_x0006_week16</c:v>
                </c:pt>
                <c:pt idx="16">
                  <c:v>_x0006_week17</c:v>
                </c:pt>
                <c:pt idx="17">
                  <c:v>_x0006_week18</c:v>
                </c:pt>
                <c:pt idx="18">
                  <c:v>_x0006_week19</c:v>
                </c:pt>
                <c:pt idx="19">
                  <c:v>_x0006_week20</c:v>
                </c:pt>
                <c:pt idx="20">
                  <c:v>_x0006_week21</c:v>
                </c:pt>
                <c:pt idx="21">
                  <c:v>_x0006_week22</c:v>
                </c:pt>
                <c:pt idx="22">
                  <c:v>_x0006_week23</c:v>
                </c:pt>
                <c:pt idx="23">
                  <c:v>_x0006_week24</c:v>
                </c:pt>
                <c:pt idx="24">
                  <c:v>_x0006_week25</c:v>
                </c:pt>
                <c:pt idx="25">
                  <c:v>_x0006_week26</c:v>
                </c:pt>
                <c:pt idx="26">
                  <c:v>_x0006_week27</c:v>
                </c:pt>
                <c:pt idx="27">
                  <c:v>_x0006_week28</c:v>
                </c:pt>
                <c:pt idx="28">
                  <c:v>_x0006_week29</c:v>
                </c:pt>
                <c:pt idx="29">
                  <c:v>_x0006_week30</c:v>
                </c:pt>
                <c:pt idx="30">
                  <c:v>_x0006_week31</c:v>
                </c:pt>
                <c:pt idx="31">
                  <c:v>_x0006_week32</c:v>
                </c:pt>
                <c:pt idx="32">
                  <c:v>_x0006_week33</c:v>
                </c:pt>
                <c:pt idx="33">
                  <c:v>_x0006_week34</c:v>
                </c:pt>
                <c:pt idx="34">
                  <c:v>_x0006_week35</c:v>
                </c:pt>
                <c:pt idx="35">
                  <c:v>_x0006_week36</c:v>
                </c:pt>
                <c:pt idx="36">
                  <c:v>_x0006_week37</c:v>
                </c:pt>
                <c:pt idx="37">
                  <c:v>_x0006_week38</c:v>
                </c:pt>
                <c:pt idx="38">
                  <c:v>_x0006_week39</c:v>
                </c:pt>
                <c:pt idx="39">
                  <c:v>_x0006_week40</c:v>
                </c:pt>
                <c:pt idx="40">
                  <c:v>_x0006_week41</c:v>
                </c:pt>
                <c:pt idx="41">
                  <c:v>_x0006_week42</c:v>
                </c:pt>
                <c:pt idx="42">
                  <c:v>_x0006_week43</c:v>
                </c:pt>
                <c:pt idx="43">
                  <c:v>_x0006_week44</c:v>
                </c:pt>
                <c:pt idx="44">
                  <c:v>_x0006_week45</c:v>
                </c:pt>
                <c:pt idx="45">
                  <c:v>_x0006_week46</c:v>
                </c:pt>
                <c:pt idx="46">
                  <c:v>_x0006_week47</c:v>
                </c:pt>
                <c:pt idx="47">
                  <c:v>_x0006_week48</c:v>
                </c:pt>
                <c:pt idx="48">
                  <c:v>_x0006_week49</c:v>
                </c:pt>
                <c:pt idx="49">
                  <c:v>_x0006_week50</c:v>
                </c:pt>
                <c:pt idx="50">
                  <c:v>_x0006_week51</c:v>
                </c:pt>
                <c:pt idx="51">
                  <c:v>_x0006_week52</c:v>
                </c:pt>
              </c:strCache>
            </c:strRef>
          </c:cat>
          <c:val>
            <c:numRef>
              <c:f>[7]data!$D$69:$BC$69</c:f>
              <c:numCache>
                <c:formatCode>General</c:formatCode>
                <c:ptCount val="52"/>
                <c:pt idx="0">
                  <c:v>1586.65</c:v>
                </c:pt>
                <c:pt idx="1">
                  <c:v>1619.7</c:v>
                </c:pt>
                <c:pt idx="2">
                  <c:v>1647.5</c:v>
                </c:pt>
                <c:pt idx="3">
                  <c:v>1326.9</c:v>
                </c:pt>
                <c:pt idx="4">
                  <c:v>1311.46</c:v>
                </c:pt>
                <c:pt idx="5">
                  <c:v>1361.775</c:v>
                </c:pt>
                <c:pt idx="6">
                  <c:v>1213.8</c:v>
                </c:pt>
                <c:pt idx="7">
                  <c:v>1308.7</c:v>
                </c:pt>
                <c:pt idx="8">
                  <c:v>1428.3</c:v>
                </c:pt>
                <c:pt idx="9">
                  <c:v>1897.85</c:v>
                </c:pt>
                <c:pt idx="10">
                  <c:v>1960.7</c:v>
                </c:pt>
                <c:pt idx="11">
                  <c:v>2308.4</c:v>
                </c:pt>
                <c:pt idx="12">
                  <c:v>2035.2</c:v>
                </c:pt>
                <c:pt idx="13">
                  <c:v>2202.908</c:v>
                </c:pt>
                <c:pt idx="14">
                  <c:v>2161.18</c:v>
                </c:pt>
                <c:pt idx="15">
                  <c:v>2356.5</c:v>
                </c:pt>
                <c:pt idx="16">
                  <c:v>2451.8</c:v>
                </c:pt>
                <c:pt idx="17">
                  <c:v>2280.71</c:v>
                </c:pt>
                <c:pt idx="18">
                  <c:v>2536.0</c:v>
                </c:pt>
                <c:pt idx="19">
                  <c:v>2472.3</c:v>
                </c:pt>
                <c:pt idx="20">
                  <c:v>2072.8</c:v>
                </c:pt>
                <c:pt idx="21">
                  <c:v>2093.3</c:v>
                </c:pt>
                <c:pt idx="22">
                  <c:v>2104.6</c:v>
                </c:pt>
                <c:pt idx="23">
                  <c:v>2169.1</c:v>
                </c:pt>
                <c:pt idx="24">
                  <c:v>2174.6</c:v>
                </c:pt>
                <c:pt idx="25">
                  <c:v>2064.6</c:v>
                </c:pt>
                <c:pt idx="26">
                  <c:v>2195.8</c:v>
                </c:pt>
                <c:pt idx="27">
                  <c:v>2270.82</c:v>
                </c:pt>
                <c:pt idx="28">
                  <c:v>2235.69</c:v>
                </c:pt>
                <c:pt idx="29">
                  <c:v>2363.0</c:v>
                </c:pt>
                <c:pt idx="30">
                  <c:v>2140.97</c:v>
                </c:pt>
                <c:pt idx="31">
                  <c:v>2191.75</c:v>
                </c:pt>
                <c:pt idx="32">
                  <c:v>2090.5</c:v>
                </c:pt>
                <c:pt idx="33">
                  <c:v>2086.3</c:v>
                </c:pt>
                <c:pt idx="34">
                  <c:v>1906.9</c:v>
                </c:pt>
                <c:pt idx="35">
                  <c:v>1957.7</c:v>
                </c:pt>
                <c:pt idx="36">
                  <c:v>2025.59</c:v>
                </c:pt>
                <c:pt idx="37">
                  <c:v>2036.8</c:v>
                </c:pt>
                <c:pt idx="38">
                  <c:v>1696.1</c:v>
                </c:pt>
                <c:pt idx="39">
                  <c:v>1615.7</c:v>
                </c:pt>
                <c:pt idx="40">
                  <c:v>1775.8</c:v>
                </c:pt>
                <c:pt idx="41">
                  <c:v>1856.7</c:v>
                </c:pt>
                <c:pt idx="42">
                  <c:v>1811.9</c:v>
                </c:pt>
                <c:pt idx="43">
                  <c:v>1882.0</c:v>
                </c:pt>
                <c:pt idx="44">
                  <c:v>2010.6</c:v>
                </c:pt>
                <c:pt idx="45">
                  <c:v>1949.19</c:v>
                </c:pt>
                <c:pt idx="46">
                  <c:v>1882.2</c:v>
                </c:pt>
                <c:pt idx="47">
                  <c:v>1482.6</c:v>
                </c:pt>
                <c:pt idx="48">
                  <c:v>1497.0</c:v>
                </c:pt>
                <c:pt idx="49">
                  <c:v>1424.22</c:v>
                </c:pt>
                <c:pt idx="50">
                  <c:v>1493.5</c:v>
                </c:pt>
                <c:pt idx="51">
                  <c:v>1202.2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F451-4543-8427-399497D7F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94947464"/>
        <c:axId val="-2147144024"/>
      </c:lineChart>
      <c:catAx>
        <c:axId val="-2094947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7144024"/>
        <c:crosses val="autoZero"/>
        <c:auto val="1"/>
        <c:lblAlgn val="ctr"/>
        <c:lblOffset val="100"/>
        <c:noMultiLvlLbl val="0"/>
      </c:catAx>
      <c:valAx>
        <c:axId val="-2147144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4947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27</xdr:col>
      <xdr:colOff>338137</xdr:colOff>
      <xdr:row>28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Union%20accounts%20sep%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ASUFinance/Shared%20Documents/Tim/management%20accounts/2019%2020/Sep19/SUS%20accounts%20Sep%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ASUFinance/Shared%20Documents/Tim/management%20accounts/2019%2020/Sep19/WF%20accounts%20Sep%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timates%20v5%20budget%20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SUS%20accounts%20Sep%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F%20accounts%20Sep%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sh%20track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ader"/>
      <sheetName val="Summary Accounts Group FY"/>
      <sheetName val="Summary Accounts Union FY"/>
      <sheetName val="Summary Accounts Charity FY"/>
      <sheetName val="Summary Accounts Group YTD"/>
      <sheetName val="Summary Accounts Union YTD"/>
      <sheetName val="Summary Accounts Charity YTD"/>
      <sheetName val="P&amp;L by Dept"/>
      <sheetName val="Summary by Dept"/>
      <sheetName val="120 Finance"/>
      <sheetName val="125 Ops &amp; Admin"/>
      <sheetName val="130 Premises"/>
      <sheetName val="126 People"/>
      <sheetName val="132 Advice &amp; Student Rights"/>
      <sheetName val="133 Housing"/>
      <sheetName val="136 Union Income"/>
      <sheetName val="138 M&amp;BD Comms"/>
      <sheetName val="139 Strategic Dev"/>
      <sheetName val="144 Advocacy overhead"/>
      <sheetName val="141 Education &amp; Engagement"/>
      <sheetName val="142 Student Leadership"/>
      <sheetName val="150 Sports "/>
      <sheetName val="160 Opportunities"/>
      <sheetName val="170 Restricted Funds"/>
      <sheetName val="105 unio coffee"/>
      <sheetName val="116 bar catering pizza"/>
      <sheetName val="117 bar catering costa"/>
      <sheetName val="118 bar catering Chip van"/>
      <sheetName val="145 Improvement Plan"/>
      <sheetName val="105 unio vending"/>
      <sheetName val="Union P&amp;L"/>
      <sheetName val="Summary P&amp;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>
            <v>0</v>
          </cell>
          <cell r="C4">
            <v>0</v>
          </cell>
          <cell r="F4">
            <v>0</v>
          </cell>
          <cell r="G4">
            <v>57357.200000000004</v>
          </cell>
          <cell r="H4">
            <v>23417.43</v>
          </cell>
          <cell r="I4">
            <v>2471.2200000000003</v>
          </cell>
          <cell r="J4">
            <v>2982</v>
          </cell>
          <cell r="M4">
            <v>3910.94</v>
          </cell>
          <cell r="N4">
            <v>74554.333333333328</v>
          </cell>
          <cell r="O4">
            <v>0</v>
          </cell>
          <cell r="R4">
            <v>5638.51</v>
          </cell>
          <cell r="AX4">
            <v>0</v>
          </cell>
          <cell r="BA4">
            <v>0</v>
          </cell>
          <cell r="BB4">
            <v>64703.690035377898</v>
          </cell>
          <cell r="BC4">
            <v>29669.587210900965</v>
          </cell>
          <cell r="BD4">
            <v>2021.4982069124585</v>
          </cell>
          <cell r="BE4">
            <v>3498.3147970372911</v>
          </cell>
          <cell r="BG4">
            <v>0</v>
          </cell>
          <cell r="BI4">
            <v>91208.499999999985</v>
          </cell>
          <cell r="BJ4">
            <v>5190.5636923864076</v>
          </cell>
          <cell r="BM4">
            <v>902.46452205654111</v>
          </cell>
          <cell r="BN4">
            <v>197194.61846467154</v>
          </cell>
          <cell r="CQ4">
            <v>10</v>
          </cell>
          <cell r="CR4">
            <v>0</v>
          </cell>
          <cell r="CU4">
            <v>0</v>
          </cell>
          <cell r="CV4">
            <v>68879.789999999994</v>
          </cell>
          <cell r="CW4">
            <v>24681.06</v>
          </cell>
          <cell r="CX4">
            <v>3927.92</v>
          </cell>
          <cell r="CY4">
            <v>5088.8999999999996</v>
          </cell>
          <cell r="DA4">
            <v>11094.429999999998</v>
          </cell>
          <cell r="DC4">
            <v>77273</v>
          </cell>
          <cell r="DD4">
            <v>0</v>
          </cell>
          <cell r="DF4">
            <v>1919.82</v>
          </cell>
          <cell r="DG4">
            <v>192874.91999999998</v>
          </cell>
          <cell r="DJ4">
            <v>5900</v>
          </cell>
          <cell r="DK4">
            <v>195030</v>
          </cell>
          <cell r="DN4">
            <v>0</v>
          </cell>
          <cell r="DO4">
            <v>635845.76</v>
          </cell>
          <cell r="DP4">
            <v>258590.59999999998</v>
          </cell>
          <cell r="DQ4">
            <v>25753.990000000005</v>
          </cell>
          <cell r="DR4">
            <v>32811.760000000002</v>
          </cell>
          <cell r="DU4">
            <v>437780</v>
          </cell>
          <cell r="DV4">
            <v>39101.047999999995</v>
          </cell>
          <cell r="DX4">
            <v>62486.3</v>
          </cell>
          <cell r="DY4">
            <v>1693299.4579999999</v>
          </cell>
        </row>
        <row r="5">
          <cell r="G5">
            <v>-18011.46</v>
          </cell>
          <cell r="H5">
            <v>-8243.7099999999991</v>
          </cell>
          <cell r="I5">
            <v>-663.63</v>
          </cell>
          <cell r="J5">
            <v>-475.35</v>
          </cell>
          <cell r="L5">
            <v>0</v>
          </cell>
          <cell r="M5">
            <v>2</v>
          </cell>
          <cell r="R5">
            <v>-78.900000000000006</v>
          </cell>
          <cell r="BB5">
            <v>-23293.31174556493</v>
          </cell>
          <cell r="BC5">
            <v>-9790.9637795973194</v>
          </cell>
          <cell r="BD5">
            <v>-707.52437241936036</v>
          </cell>
          <cell r="BE5">
            <v>-804.61240331857698</v>
          </cell>
          <cell r="BG5">
            <v>-83.333333333333329</v>
          </cell>
          <cell r="BM5">
            <v>-40.86761518891926</v>
          </cell>
          <cell r="BN5">
            <v>-34720.613249422437</v>
          </cell>
          <cell r="CV5">
            <v>-24728.98</v>
          </cell>
          <cell r="CW5">
            <v>-8546.7000000000007</v>
          </cell>
          <cell r="CX5">
            <v>-679.9</v>
          </cell>
          <cell r="CY5">
            <v>-778.8</v>
          </cell>
          <cell r="DA5">
            <v>-66.680000000000007</v>
          </cell>
          <cell r="DF5">
            <v>-4</v>
          </cell>
          <cell r="DG5">
            <v>-34805.060000000005</v>
          </cell>
          <cell r="DO5">
            <v>-232000.08565000002</v>
          </cell>
          <cell r="DP5">
            <v>-83048.255719999972</v>
          </cell>
          <cell r="DQ5">
            <v>-7759.5149999999994</v>
          </cell>
          <cell r="DR5">
            <v>-7544.8599999999988</v>
          </cell>
          <cell r="DX5">
            <v>-73.02</v>
          </cell>
          <cell r="DY5">
            <v>-330425.73637</v>
          </cell>
        </row>
        <row r="9">
          <cell r="B9">
            <v>-23589.65</v>
          </cell>
          <cell r="C9">
            <v>0</v>
          </cell>
          <cell r="D9">
            <v>0</v>
          </cell>
          <cell r="E9">
            <v>-28343.91</v>
          </cell>
          <cell r="F9">
            <v>-21162.35</v>
          </cell>
          <cell r="G9">
            <v>-20106.239999999998</v>
          </cell>
          <cell r="H9">
            <v>-320</v>
          </cell>
          <cell r="K9">
            <v>-20202.57</v>
          </cell>
          <cell r="L9">
            <v>-13486.23</v>
          </cell>
          <cell r="M9">
            <v>-10425.349999999999</v>
          </cell>
          <cell r="O9">
            <v>-29846.85</v>
          </cell>
          <cell r="P9">
            <v>-16252.86</v>
          </cell>
          <cell r="Q9">
            <v>-10352.92</v>
          </cell>
          <cell r="R9">
            <v>-28753.440000000002</v>
          </cell>
          <cell r="AW9">
            <v>-24608.043398759222</v>
          </cell>
          <cell r="AX9">
            <v>0</v>
          </cell>
          <cell r="AY9">
            <v>0</v>
          </cell>
          <cell r="AZ9">
            <v>-26031.711078692551</v>
          </cell>
          <cell r="BA9">
            <v>-20413.449196116504</v>
          </cell>
          <cell r="BB9">
            <v>-13036.615782097089</v>
          </cell>
          <cell r="BC9">
            <v>-8661.863968572814</v>
          </cell>
          <cell r="BF9">
            <v>-22307.166666666668</v>
          </cell>
          <cell r="BG9">
            <v>-10529.223616572815</v>
          </cell>
          <cell r="BH9">
            <v>-14441.08218902589</v>
          </cell>
          <cell r="BJ9">
            <v>-31501.529759829773</v>
          </cell>
          <cell r="BK9">
            <v>-19500.615384615383</v>
          </cell>
          <cell r="BL9">
            <v>-10741.113400685435</v>
          </cell>
          <cell r="BM9">
            <v>-30371.317937914318</v>
          </cell>
          <cell r="BN9">
            <v>-232143.73237954843</v>
          </cell>
          <cell r="CQ9">
            <v>-22077.279999999999</v>
          </cell>
          <cell r="CR9">
            <v>-1120</v>
          </cell>
          <cell r="CS9">
            <v>0</v>
          </cell>
          <cell r="CT9">
            <v>-12960.28</v>
          </cell>
          <cell r="CU9">
            <v>-41268.06</v>
          </cell>
          <cell r="CV9">
            <v>-9874.14</v>
          </cell>
          <cell r="CW9">
            <v>-8046.34</v>
          </cell>
          <cell r="CZ9">
            <v>-21641.65</v>
          </cell>
          <cell r="DA9">
            <v>-9555.58</v>
          </cell>
          <cell r="DB9">
            <v>-5569.32</v>
          </cell>
          <cell r="DD9">
            <v>-28566.86</v>
          </cell>
          <cell r="DE9">
            <v>-17396.13</v>
          </cell>
          <cell r="DF9">
            <v>-37411.360000000001</v>
          </cell>
          <cell r="DG9">
            <v>-215487</v>
          </cell>
          <cell r="DJ9">
            <v>-275887.49908573099</v>
          </cell>
          <cell r="DK9">
            <v>7105</v>
          </cell>
          <cell r="DL9">
            <v>-19993</v>
          </cell>
          <cell r="DM9">
            <v>-112859.38000000003</v>
          </cell>
          <cell r="DN9">
            <v>-180596.18000000005</v>
          </cell>
          <cell r="DO9">
            <v>-72257.390000000014</v>
          </cell>
          <cell r="DP9">
            <v>-48796.509999999995</v>
          </cell>
          <cell r="DS9">
            <v>-123456.73000000001</v>
          </cell>
          <cell r="DT9">
            <v>-40299.24</v>
          </cell>
          <cell r="DV9">
            <v>-203939.228</v>
          </cell>
          <cell r="DW9">
            <v>-117987.01999999997</v>
          </cell>
          <cell r="DX9">
            <v>-237428.57961165046</v>
          </cell>
          <cell r="DY9">
            <v>-1426395.7566973816</v>
          </cell>
        </row>
        <row r="10">
          <cell r="B10">
            <v>-221.81</v>
          </cell>
          <cell r="C10">
            <v>-4478.0599999999995</v>
          </cell>
          <cell r="E10">
            <v>-670.84</v>
          </cell>
          <cell r="G10">
            <v>-16877.72</v>
          </cell>
          <cell r="H10">
            <v>-8508.02</v>
          </cell>
          <cell r="J10">
            <v>0</v>
          </cell>
          <cell r="K10">
            <v>-2205.21</v>
          </cell>
          <cell r="L10">
            <v>-3294.27</v>
          </cell>
          <cell r="M10">
            <v>0</v>
          </cell>
          <cell r="O10">
            <v>0</v>
          </cell>
          <cell r="P10">
            <v>0</v>
          </cell>
          <cell r="R10">
            <v>-449.72</v>
          </cell>
          <cell r="AW10">
            <v>-1500</v>
          </cell>
          <cell r="AX10">
            <v>-4580.8994389739764</v>
          </cell>
          <cell r="AZ10">
            <v>-1200</v>
          </cell>
          <cell r="BB10">
            <v>-16822.947371796898</v>
          </cell>
          <cell r="BC10">
            <v>-6527.3091863982118</v>
          </cell>
          <cell r="BE10">
            <v>0</v>
          </cell>
          <cell r="BF10">
            <v>-2932.6647076958893</v>
          </cell>
          <cell r="BG10">
            <v>0</v>
          </cell>
          <cell r="BH10">
            <v>-3600</v>
          </cell>
          <cell r="BJ10">
            <v>-754.5</v>
          </cell>
          <cell r="BK10">
            <v>-833.33333333333337</v>
          </cell>
          <cell r="BM10">
            <v>-2603.0170980751464</v>
          </cell>
          <cell r="BN10">
            <v>-41354.671136273464</v>
          </cell>
          <cell r="CQ10">
            <v>-3180</v>
          </cell>
          <cell r="CR10">
            <v>-4560</v>
          </cell>
          <cell r="CT10">
            <v>-912</v>
          </cell>
          <cell r="CV10">
            <v>-15719.189999999999</v>
          </cell>
          <cell r="CW10">
            <v>-7583</v>
          </cell>
          <cell r="CY10">
            <v>0</v>
          </cell>
          <cell r="CZ10">
            <v>-2532</v>
          </cell>
          <cell r="DA10">
            <v>-1037</v>
          </cell>
          <cell r="DB10">
            <v>-8970.75</v>
          </cell>
          <cell r="DD10">
            <v>-784</v>
          </cell>
          <cell r="DE10">
            <v>0</v>
          </cell>
          <cell r="DF10">
            <v>-2341</v>
          </cell>
          <cell r="DG10">
            <v>-47618.94</v>
          </cell>
          <cell r="DJ10">
            <v>-10140</v>
          </cell>
          <cell r="DK10">
            <v>-55490</v>
          </cell>
          <cell r="DM10">
            <v>-7021</v>
          </cell>
          <cell r="DO10">
            <v>-157613.06954659236</v>
          </cell>
          <cell r="DP10">
            <v>-77707.596623045873</v>
          </cell>
          <cell r="DR10">
            <v>0</v>
          </cell>
          <cell r="DS10">
            <v>-17912.520000000004</v>
          </cell>
          <cell r="DT10">
            <v>-39612.869999999995</v>
          </cell>
          <cell r="DV10">
            <v>-22337</v>
          </cell>
          <cell r="DW10">
            <v>-7005</v>
          </cell>
          <cell r="DX10">
            <v>-8275.130000000001</v>
          </cell>
          <cell r="DY10">
            <v>-403114.18616963824</v>
          </cell>
        </row>
        <row r="11">
          <cell r="B11">
            <v>-150</v>
          </cell>
          <cell r="C11">
            <v>-749.59999999999945</v>
          </cell>
          <cell r="E11">
            <v>-9314.8799999999974</v>
          </cell>
          <cell r="F11">
            <v>-1555.8200000000033</v>
          </cell>
          <cell r="G11">
            <v>0</v>
          </cell>
          <cell r="H11">
            <v>0</v>
          </cell>
          <cell r="K11">
            <v>0</v>
          </cell>
          <cell r="L11">
            <v>0</v>
          </cell>
          <cell r="M11">
            <v>0</v>
          </cell>
          <cell r="O11">
            <v>-2232.9799999999996</v>
          </cell>
          <cell r="P11">
            <v>-2869.5200000000004</v>
          </cell>
          <cell r="Q11">
            <v>-33.649999999999636</v>
          </cell>
          <cell r="R11">
            <v>0</v>
          </cell>
          <cell r="AW11">
            <v>-83.333333333332121</v>
          </cell>
          <cell r="AX11">
            <v>-713.43425348768142</v>
          </cell>
          <cell r="AZ11">
            <v>-12452.166666666668</v>
          </cell>
          <cell r="BA11">
            <v>-1000</v>
          </cell>
          <cell r="BB11">
            <v>-1140.3333333333358</v>
          </cell>
          <cell r="BC11">
            <v>-83.33333333333394</v>
          </cell>
          <cell r="BF11">
            <v>0</v>
          </cell>
          <cell r="BG11">
            <v>-60.16666666666606</v>
          </cell>
          <cell r="BJ11">
            <v>-583.33333333333212</v>
          </cell>
          <cell r="BK11">
            <v>-883.33333333333212</v>
          </cell>
          <cell r="BL11">
            <v>-666.66666666666788</v>
          </cell>
          <cell r="BM11">
            <v>-578.7020585502396</v>
          </cell>
          <cell r="BN11">
            <v>-18244.802978704589</v>
          </cell>
          <cell r="CQ11">
            <v>-65.580000000001746</v>
          </cell>
          <cell r="CR11">
            <v>-382.6899999999996</v>
          </cell>
          <cell r="CT11">
            <v>-26281.160000000003</v>
          </cell>
          <cell r="CU11">
            <v>-357.89000000000669</v>
          </cell>
          <cell r="CV11">
            <v>-930.15000000000146</v>
          </cell>
          <cell r="CW11">
            <v>-104.39999999999964</v>
          </cell>
          <cell r="CZ11">
            <v>-258.5</v>
          </cell>
          <cell r="DA11">
            <v>0</v>
          </cell>
          <cell r="DD11">
            <v>-660.54999999999927</v>
          </cell>
          <cell r="DE11">
            <v>-3465.9299999999967</v>
          </cell>
          <cell r="DF11">
            <v>-718.68000000000029</v>
          </cell>
          <cell r="DG11">
            <v>-33225.530000000006</v>
          </cell>
          <cell r="DJ11">
            <v>88511.666666666657</v>
          </cell>
          <cell r="DK11">
            <v>173385.33333333331</v>
          </cell>
          <cell r="DM11">
            <v>-78215.694749999995</v>
          </cell>
          <cell r="DN11">
            <v>-41973.897934027744</v>
          </cell>
          <cell r="DO11">
            <v>-1361.4100000000035</v>
          </cell>
          <cell r="DP11">
            <v>-128.39999999999418</v>
          </cell>
          <cell r="DS11">
            <v>-288.79999999998836</v>
          </cell>
          <cell r="DV11">
            <v>-1502.2500000000291</v>
          </cell>
          <cell r="DW11">
            <v>-14157.230000000025</v>
          </cell>
          <cell r="DX11">
            <v>-4097.9100000000035</v>
          </cell>
          <cell r="DY11">
            <v>120171.40731597219</v>
          </cell>
        </row>
        <row r="15">
          <cell r="C15">
            <v>-147.19999999999999</v>
          </cell>
          <cell r="D15">
            <v>-17850.68</v>
          </cell>
          <cell r="G15">
            <v>-450.5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AX15">
            <v>0</v>
          </cell>
          <cell r="AY15">
            <v>-18098.332380952383</v>
          </cell>
          <cell r="BB15">
            <v>-648.82736747875686</v>
          </cell>
          <cell r="BC15">
            <v>-500</v>
          </cell>
          <cell r="BD15">
            <v>-19.99037026878452</v>
          </cell>
          <cell r="BE15">
            <v>0</v>
          </cell>
          <cell r="BF15">
            <v>0</v>
          </cell>
          <cell r="BN15">
            <v>-19267.150118699923</v>
          </cell>
          <cell r="CR15">
            <v>-223.7</v>
          </cell>
          <cell r="CS15">
            <v>-16509.39</v>
          </cell>
          <cell r="CV15">
            <v>-336.91999999999996</v>
          </cell>
          <cell r="CW15">
            <v>-206.29000000000002</v>
          </cell>
          <cell r="CX15">
            <v>-64.61</v>
          </cell>
          <cell r="CY15">
            <v>0</v>
          </cell>
          <cell r="CZ15">
            <v>0</v>
          </cell>
          <cell r="DA15">
            <v>-55.99</v>
          </cell>
          <cell r="DG15">
            <v>-17396.900000000001</v>
          </cell>
          <cell r="DK15">
            <v>63453</v>
          </cell>
          <cell r="DL15">
            <v>-584739.75809523812</v>
          </cell>
          <cell r="DO15">
            <v>-3529.4560449610613</v>
          </cell>
          <cell r="DP15">
            <v>-3272.7716671035973</v>
          </cell>
          <cell r="DQ15">
            <v>-141.44</v>
          </cell>
          <cell r="DR15">
            <v>0</v>
          </cell>
          <cell r="DS15">
            <v>0</v>
          </cell>
          <cell r="DY15">
            <v>-528230.42580730282</v>
          </cell>
        </row>
        <row r="16">
          <cell r="B16">
            <v>-380</v>
          </cell>
          <cell r="C16">
            <v>-6106.8399999999992</v>
          </cell>
          <cell r="D16">
            <v>0</v>
          </cell>
          <cell r="E16">
            <v>-660.35</v>
          </cell>
          <cell r="F16">
            <v>0</v>
          </cell>
          <cell r="G16">
            <v>-305</v>
          </cell>
          <cell r="H16">
            <v>0</v>
          </cell>
          <cell r="K16">
            <v>-286.13</v>
          </cell>
          <cell r="L16">
            <v>-19470.32</v>
          </cell>
          <cell r="M16">
            <v>-667.35</v>
          </cell>
          <cell r="O16">
            <v>0</v>
          </cell>
          <cell r="P16">
            <v>0</v>
          </cell>
          <cell r="R16">
            <v>0</v>
          </cell>
          <cell r="AW16">
            <v>-333.33333333333331</v>
          </cell>
          <cell r="AX16">
            <v>-5842.4660084351644</v>
          </cell>
          <cell r="AZ16">
            <v>-6833.3333333333339</v>
          </cell>
          <cell r="BA16">
            <v>-173.6</v>
          </cell>
          <cell r="BB16">
            <v>0</v>
          </cell>
          <cell r="BC16">
            <v>0</v>
          </cell>
          <cell r="BF16">
            <v>-1166.6666666666665</v>
          </cell>
          <cell r="BG16">
            <v>-396.66666666666669</v>
          </cell>
          <cell r="BH16">
            <v>-27783.333333333336</v>
          </cell>
          <cell r="BJ16">
            <v>-83.333333333333329</v>
          </cell>
          <cell r="BK16">
            <v>0</v>
          </cell>
          <cell r="BM16">
            <v>-166.6666666666668</v>
          </cell>
          <cell r="BN16">
            <v>-42779.399341768498</v>
          </cell>
          <cell r="CQ16">
            <v>-5379.8200000000006</v>
          </cell>
          <cell r="CR16">
            <v>-9276.48</v>
          </cell>
          <cell r="CT16">
            <v>-14602.9</v>
          </cell>
          <cell r="CU16">
            <v>-1429.43</v>
          </cell>
          <cell r="CV16">
            <v>0</v>
          </cell>
          <cell r="CW16">
            <v>0</v>
          </cell>
          <cell r="CZ16">
            <v>-822.06</v>
          </cell>
          <cell r="DA16">
            <v>-748.17</v>
          </cell>
          <cell r="DB16">
            <v>-18072.21</v>
          </cell>
          <cell r="DD16">
            <v>0</v>
          </cell>
          <cell r="DE16">
            <v>-569.86</v>
          </cell>
          <cell r="DF16">
            <v>-30.39</v>
          </cell>
          <cell r="DG16">
            <v>-50931.319999999992</v>
          </cell>
          <cell r="DJ16">
            <v>134401.96969696973</v>
          </cell>
          <cell r="DK16">
            <v>60694.166666666664</v>
          </cell>
          <cell r="DM16">
            <v>-20837.150000000001</v>
          </cell>
          <cell r="DN16">
            <v>-12540.379908907751</v>
          </cell>
          <cell r="DO16">
            <v>-12000</v>
          </cell>
          <cell r="DP16">
            <v>-11</v>
          </cell>
          <cell r="DS16">
            <v>-5120.66</v>
          </cell>
          <cell r="DT16">
            <v>-26085.699999999997</v>
          </cell>
          <cell r="DV16">
            <v>0</v>
          </cell>
          <cell r="DW16">
            <v>-569.86</v>
          </cell>
          <cell r="DX16">
            <v>-3935.71</v>
          </cell>
          <cell r="DY16">
            <v>113995.67645472863</v>
          </cell>
        </row>
        <row r="17">
          <cell r="B17">
            <v>-9337.3100000000013</v>
          </cell>
          <cell r="C17">
            <v>0</v>
          </cell>
          <cell r="D17">
            <v>0</v>
          </cell>
          <cell r="E17">
            <v>-324</v>
          </cell>
          <cell r="F17">
            <v>0</v>
          </cell>
          <cell r="G17">
            <v>-370.38</v>
          </cell>
          <cell r="H17">
            <v>-545.46</v>
          </cell>
          <cell r="I17">
            <v>-1146.96</v>
          </cell>
          <cell r="J17">
            <v>-2535</v>
          </cell>
          <cell r="K17">
            <v>0</v>
          </cell>
          <cell r="L17">
            <v>0</v>
          </cell>
          <cell r="O17">
            <v>0</v>
          </cell>
          <cell r="R17">
            <v>0</v>
          </cell>
          <cell r="AW17">
            <v>-4766.666666666667</v>
          </cell>
          <cell r="AX17">
            <v>0</v>
          </cell>
          <cell r="AY17">
            <v>-416.66666666666669</v>
          </cell>
          <cell r="AZ17">
            <v>0</v>
          </cell>
          <cell r="BA17">
            <v>0</v>
          </cell>
          <cell r="BB17">
            <v>-1140</v>
          </cell>
          <cell r="BC17">
            <v>-1726.5098229487012</v>
          </cell>
          <cell r="BD17">
            <v>-960</v>
          </cell>
          <cell r="BE17">
            <v>-1971.6666666666667</v>
          </cell>
          <cell r="BF17">
            <v>0</v>
          </cell>
          <cell r="BH17">
            <v>-333.33333333333337</v>
          </cell>
          <cell r="BJ17">
            <v>0</v>
          </cell>
          <cell r="BM17">
            <v>0</v>
          </cell>
          <cell r="BN17">
            <v>-11314.843156282035</v>
          </cell>
          <cell r="CQ17">
            <v>-1827</v>
          </cell>
          <cell r="CR17">
            <v>0</v>
          </cell>
          <cell r="CS17">
            <v>0</v>
          </cell>
          <cell r="CT17">
            <v>0</v>
          </cell>
          <cell r="CU17">
            <v>-402.8</v>
          </cell>
          <cell r="CV17">
            <v>-1011.8800000000001</v>
          </cell>
          <cell r="CW17">
            <v>-2877.38</v>
          </cell>
          <cell r="CX17">
            <v>0</v>
          </cell>
          <cell r="CY17">
            <v>-2535</v>
          </cell>
          <cell r="CZ17">
            <v>0</v>
          </cell>
          <cell r="DB17">
            <v>-1964.31</v>
          </cell>
          <cell r="DD17">
            <v>0</v>
          </cell>
          <cell r="DF17">
            <v>0</v>
          </cell>
          <cell r="DG17">
            <v>-10618.37</v>
          </cell>
          <cell r="DJ17">
            <v>26938.333333333343</v>
          </cell>
          <cell r="DK17">
            <v>-18245</v>
          </cell>
          <cell r="DL17">
            <v>37098.333333333336</v>
          </cell>
          <cell r="DM17">
            <v>-8457.4500000000007</v>
          </cell>
          <cell r="DN17">
            <v>-1207.1643462791496</v>
          </cell>
          <cell r="DO17">
            <v>-5614.1828746480141</v>
          </cell>
          <cell r="DP17">
            <v>-16521.473089352068</v>
          </cell>
          <cell r="DQ17">
            <v>-569.92000000000007</v>
          </cell>
          <cell r="DR17">
            <v>-10985</v>
          </cell>
          <cell r="DS17">
            <v>0</v>
          </cell>
          <cell r="DT17">
            <v>-2098.81</v>
          </cell>
          <cell r="DV17">
            <v>0</v>
          </cell>
          <cell r="DX17">
            <v>0</v>
          </cell>
          <cell r="DY17">
            <v>337.66635638744583</v>
          </cell>
        </row>
        <row r="18">
          <cell r="B18">
            <v>-152.31</v>
          </cell>
          <cell r="C18">
            <v>0</v>
          </cell>
          <cell r="D18">
            <v>0</v>
          </cell>
          <cell r="F18">
            <v>0</v>
          </cell>
          <cell r="K18">
            <v>0</v>
          </cell>
          <cell r="P18">
            <v>0</v>
          </cell>
          <cell r="R18">
            <v>-1013.76</v>
          </cell>
          <cell r="AW18">
            <v>-166.66666666666666</v>
          </cell>
          <cell r="AY18">
            <v>0</v>
          </cell>
          <cell r="BA18">
            <v>0</v>
          </cell>
          <cell r="BK18">
            <v>0</v>
          </cell>
          <cell r="BM18">
            <v>-647.51539934459299</v>
          </cell>
          <cell r="BN18">
            <v>-814.18206601125962</v>
          </cell>
          <cell r="CQ18">
            <v>-121.46</v>
          </cell>
          <cell r="CR18">
            <v>-8</v>
          </cell>
          <cell r="CS18">
            <v>0</v>
          </cell>
          <cell r="CU18">
            <v>-16</v>
          </cell>
          <cell r="CZ18">
            <v>-2</v>
          </cell>
          <cell r="DE18">
            <v>-8</v>
          </cell>
          <cell r="DF18">
            <v>-654.77</v>
          </cell>
          <cell r="DG18">
            <v>-810.23</v>
          </cell>
          <cell r="DJ18">
            <v>39316.333333333328</v>
          </cell>
          <cell r="DK18">
            <v>91635</v>
          </cell>
          <cell r="DL18">
            <v>91635</v>
          </cell>
          <cell r="DN18">
            <v>-72.618055555555557</v>
          </cell>
          <cell r="DS18">
            <v>-22</v>
          </cell>
          <cell r="DW18">
            <v>-20</v>
          </cell>
          <cell r="DX18">
            <v>-10108</v>
          </cell>
          <cell r="DY18">
            <v>212363.71527777775</v>
          </cell>
        </row>
        <row r="19">
          <cell r="BN19">
            <v>0</v>
          </cell>
          <cell r="DG19">
            <v>0</v>
          </cell>
          <cell r="DY19">
            <v>0</v>
          </cell>
        </row>
        <row r="20">
          <cell r="B20">
            <v>-5792.5</v>
          </cell>
          <cell r="E20">
            <v>-8144.3099999999995</v>
          </cell>
          <cell r="F20">
            <v>0</v>
          </cell>
          <cell r="G20">
            <v>0</v>
          </cell>
          <cell r="H20">
            <v>0</v>
          </cell>
          <cell r="O20">
            <v>0</v>
          </cell>
          <cell r="AW20">
            <v>-6292.4999999999991</v>
          </cell>
          <cell r="AZ20">
            <v>-1583.3333333333335</v>
          </cell>
          <cell r="BA20">
            <v>-2500</v>
          </cell>
          <cell r="BB20">
            <v>-266.66666666666669</v>
          </cell>
          <cell r="BC20">
            <v>0</v>
          </cell>
          <cell r="BG20">
            <v>-201.83333333333334</v>
          </cell>
          <cell r="BJ20">
            <v>0</v>
          </cell>
          <cell r="BN20">
            <v>-10844.333333333332</v>
          </cell>
          <cell r="CQ20">
            <v>-5376</v>
          </cell>
          <cell r="CT20">
            <v>-2646.5</v>
          </cell>
          <cell r="CU20">
            <v>-1800</v>
          </cell>
          <cell r="CV20">
            <v>-145</v>
          </cell>
          <cell r="CW20">
            <v>0</v>
          </cell>
          <cell r="DA20">
            <v>-1445.4</v>
          </cell>
          <cell r="DD20">
            <v>0</v>
          </cell>
          <cell r="DG20">
            <v>-11412.9</v>
          </cell>
          <cell r="DJ20">
            <v>5076.2500000000146</v>
          </cell>
          <cell r="DM20">
            <v>-8701.5</v>
          </cell>
          <cell r="DN20">
            <v>-14988.187830075445</v>
          </cell>
          <cell r="DO20">
            <v>-1252.5</v>
          </cell>
          <cell r="DP20">
            <v>-12.39</v>
          </cell>
          <cell r="DV20">
            <v>0</v>
          </cell>
          <cell r="DY20">
            <v>-19878.327830075432</v>
          </cell>
        </row>
        <row r="21">
          <cell r="B21">
            <v>0</v>
          </cell>
          <cell r="C21">
            <v>0</v>
          </cell>
          <cell r="F21">
            <v>91.5</v>
          </cell>
          <cell r="K21">
            <v>-313.97000000000003</v>
          </cell>
          <cell r="O21">
            <v>-842.47</v>
          </cell>
          <cell r="P21">
            <v>-18337.23</v>
          </cell>
          <cell r="R21">
            <v>-388.22</v>
          </cell>
          <cell r="AW21">
            <v>0</v>
          </cell>
          <cell r="BA21">
            <v>0</v>
          </cell>
          <cell r="BF21">
            <v>-700</v>
          </cell>
          <cell r="BH21">
            <v>-500</v>
          </cell>
          <cell r="BJ21">
            <v>-333.33333333333331</v>
          </cell>
          <cell r="BK21">
            <v>-20745.7</v>
          </cell>
          <cell r="BL21">
            <v>-5000</v>
          </cell>
          <cell r="BM21">
            <v>-2500</v>
          </cell>
          <cell r="BN21">
            <v>-29779.033333333333</v>
          </cell>
          <cell r="CQ21">
            <v>0</v>
          </cell>
          <cell r="CU21">
            <v>-2337</v>
          </cell>
          <cell r="CZ21">
            <v>0</v>
          </cell>
          <cell r="DD21">
            <v>-574.16000000000008</v>
          </cell>
          <cell r="DE21">
            <v>-18386.2</v>
          </cell>
          <cell r="DF21">
            <v>-134</v>
          </cell>
          <cell r="DG21">
            <v>-21431.360000000001</v>
          </cell>
          <cell r="DJ21">
            <v>243410</v>
          </cell>
          <cell r="DN21">
            <v>-6452.5269375857342</v>
          </cell>
          <cell r="DS21">
            <v>-2227.7399999999998</v>
          </cell>
          <cell r="DV21">
            <v>-18513.8</v>
          </cell>
          <cell r="DW21">
            <v>-35435.94</v>
          </cell>
          <cell r="DX21">
            <v>-6720.1500000000005</v>
          </cell>
          <cell r="DY21">
            <v>174059.84306241429</v>
          </cell>
        </row>
        <row r="22">
          <cell r="F22">
            <v>-248</v>
          </cell>
          <cell r="O22">
            <v>-1665.1899999999998</v>
          </cell>
          <cell r="R22">
            <v>-6598.72</v>
          </cell>
          <cell r="BA22">
            <v>-458.33333333333331</v>
          </cell>
          <cell r="BJ22">
            <v>-3000</v>
          </cell>
          <cell r="BM22">
            <v>-5740</v>
          </cell>
          <cell r="BN22">
            <v>-9198.3333333333339</v>
          </cell>
          <cell r="DD22">
            <v>-3589.6699999999996</v>
          </cell>
          <cell r="DF22">
            <v>-3618.83</v>
          </cell>
          <cell r="DG22">
            <v>-7208.5</v>
          </cell>
          <cell r="DN22">
            <v>-2773.75</v>
          </cell>
          <cell r="DV22">
            <v>-20500.339999999997</v>
          </cell>
          <cell r="DX22">
            <v>-71147.560000000012</v>
          </cell>
          <cell r="DY22">
            <v>-94421.650000000009</v>
          </cell>
        </row>
      </sheetData>
      <sheetData sheetId="8">
        <row r="7">
          <cell r="F7">
            <v>74554.333333333328</v>
          </cell>
          <cell r="G7">
            <v>91208.499999999985</v>
          </cell>
          <cell r="J7">
            <v>77273</v>
          </cell>
        </row>
        <row r="8">
          <cell r="F8">
            <v>1235.900000000006</v>
          </cell>
          <cell r="G8">
            <v>8354.987768440229</v>
          </cell>
          <cell r="J8">
            <v>16133.529999999999</v>
          </cell>
        </row>
        <row r="9">
          <cell r="F9">
            <v>5800.2400000000007</v>
          </cell>
          <cell r="G9">
            <v>2379.6071200505867</v>
          </cell>
          <cell r="J9">
            <v>-2683.0499999999993</v>
          </cell>
        </row>
        <row r="10">
          <cell r="F10">
            <v>660.63000000000011</v>
          </cell>
          <cell r="G10">
            <v>333.98346422431359</v>
          </cell>
          <cell r="J10">
            <v>3183.41</v>
          </cell>
        </row>
        <row r="11">
          <cell r="F11">
            <v>-28.349999999999909</v>
          </cell>
          <cell r="G11">
            <v>722.03572705204738</v>
          </cell>
          <cell r="J11">
            <v>1775.0999999999995</v>
          </cell>
        </row>
        <row r="13">
          <cell r="F13">
            <v>-23007.88</v>
          </cell>
          <cell r="G13">
            <v>-27106.498041029226</v>
          </cell>
        </row>
        <row r="14">
          <cell r="F14">
            <v>-7179.7599999999984</v>
          </cell>
          <cell r="G14">
            <v>-11271.223616572815</v>
          </cell>
        </row>
        <row r="15">
          <cell r="F15">
            <v>-34587.49</v>
          </cell>
          <cell r="G15">
            <v>-31065.466067443362</v>
          </cell>
        </row>
        <row r="16">
          <cell r="F16">
            <v>-37459.61</v>
          </cell>
          <cell r="G16">
            <v>-41962.982051282044</v>
          </cell>
        </row>
        <row r="17">
          <cell r="F17">
            <v>-10386.57</v>
          </cell>
        </row>
        <row r="18">
          <cell r="F18">
            <v>-112621.31</v>
          </cell>
          <cell r="G18">
            <v>-127813.94984367955</v>
          </cell>
          <cell r="J18">
            <v>-101071.95999999999</v>
          </cell>
        </row>
        <row r="21">
          <cell r="F21">
            <v>-31644.250000000004</v>
          </cell>
          <cell r="G21">
            <v>-41745.622253683345</v>
          </cell>
        </row>
        <row r="22">
          <cell r="F22">
            <v>-36250.82</v>
          </cell>
          <cell r="G22">
            <v>-46657.74885569256</v>
          </cell>
        </row>
        <row r="24">
          <cell r="F24">
            <v>-67895.070000000007</v>
          </cell>
          <cell r="G24">
            <v>-88403.371109375905</v>
          </cell>
          <cell r="J24">
            <v>-77569.799999999988</v>
          </cell>
        </row>
        <row r="26">
          <cell r="F26">
            <v>-17850.68</v>
          </cell>
        </row>
        <row r="27">
          <cell r="F27">
            <v>-39623.58</v>
          </cell>
        </row>
        <row r="28">
          <cell r="F28">
            <v>-22874.670000000002</v>
          </cell>
        </row>
        <row r="29">
          <cell r="F29">
            <v>-47458.289999999994</v>
          </cell>
        </row>
        <row r="30">
          <cell r="F30">
            <v>-11481.699999999997</v>
          </cell>
        </row>
        <row r="32">
          <cell r="F32">
            <v>-139288.91999999998</v>
          </cell>
          <cell r="G32">
            <v>-140048.26908875082</v>
          </cell>
          <cell r="J32">
            <v>-175111.42</v>
          </cell>
        </row>
        <row r="34">
          <cell r="F34">
            <v>-237582.54666666663</v>
          </cell>
          <cell r="G34">
            <v>-253266.47596203914</v>
          </cell>
          <cell r="J34">
            <v>-258071.19</v>
          </cell>
        </row>
        <row r="40">
          <cell r="G40">
            <v>-76798.598298837838</v>
          </cell>
          <cell r="J40">
            <v>-61380.373333333438</v>
          </cell>
          <cell r="M40">
            <v>2700120.7277065529</v>
          </cell>
        </row>
        <row r="42">
          <cell r="F42">
            <v>-0.23000000001047738</v>
          </cell>
        </row>
        <row r="49">
          <cell r="F49">
            <v>-127661.74999999991</v>
          </cell>
        </row>
      </sheetData>
      <sheetData sheetId="9">
        <row r="5">
          <cell r="B5" t="str">
            <v>Finance Dept</v>
          </cell>
          <cell r="Z5" t="str">
            <v>Finance Dept</v>
          </cell>
          <cell r="AZ5" t="str">
            <v>Finance Dept</v>
          </cell>
          <cell r="BZ5" t="str">
            <v>Finance Dept</v>
          </cell>
          <cell r="CZ5" t="str">
            <v>Finance Dept</v>
          </cell>
        </row>
        <row r="244">
          <cell r="C244">
            <v>-39623.58</v>
          </cell>
          <cell r="D244">
            <v>-18875.271699379609</v>
          </cell>
          <cell r="F244">
            <v>-39623.58</v>
          </cell>
          <cell r="G244">
            <v>-37750.543398759219</v>
          </cell>
          <cell r="H244">
            <v>-1873.036601240779</v>
          </cell>
          <cell r="I244">
            <v>-39623.58</v>
          </cell>
          <cell r="J244">
            <v>-38017.14</v>
          </cell>
          <cell r="L244">
            <v>-39623.58</v>
          </cell>
          <cell r="M244">
            <v>936786.05394457211</v>
          </cell>
          <cell r="O244">
            <v>-207549.58000000002</v>
          </cell>
          <cell r="R244">
            <v>-189373.75</v>
          </cell>
          <cell r="S244">
            <v>-226503.26039255533</v>
          </cell>
          <cell r="AA244">
            <v>0</v>
          </cell>
          <cell r="AB244">
            <v>-39623.58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BA244">
            <v>0</v>
          </cell>
          <cell r="BB244">
            <v>-38017.14</v>
          </cell>
          <cell r="BC244">
            <v>-17063.419999999998</v>
          </cell>
          <cell r="BD244">
            <v>-15445.863333333338</v>
          </cell>
          <cell r="BE244">
            <v>-14498.063333333337</v>
          </cell>
          <cell r="BF244">
            <v>-13894.203333333338</v>
          </cell>
          <cell r="BG244">
            <v>-17201.673333333325</v>
          </cell>
          <cell r="BH244">
            <v>-13994.943333333344</v>
          </cell>
          <cell r="BI244">
            <v>-15004.196666666674</v>
          </cell>
          <cell r="BJ244">
            <v>-14869.34666666667</v>
          </cell>
          <cell r="BK244">
            <v>-14188.276666666667</v>
          </cell>
          <cell r="BL244">
            <v>-15196.623333333324</v>
          </cell>
          <cell r="CA244">
            <v>-18875.271699379609</v>
          </cell>
          <cell r="CB244">
            <v>-18875.271699379609</v>
          </cell>
          <cell r="CC244">
            <v>-18875.271699379609</v>
          </cell>
          <cell r="CD244">
            <v>-18875.271699379609</v>
          </cell>
          <cell r="CE244">
            <v>-18875.271699379609</v>
          </cell>
          <cell r="CF244">
            <v>-18875.271699379609</v>
          </cell>
          <cell r="CG244">
            <v>-18875.271699379609</v>
          </cell>
          <cell r="CH244">
            <v>-18875.271699379609</v>
          </cell>
          <cell r="CI244">
            <v>-18875.271699379609</v>
          </cell>
          <cell r="CJ244">
            <v>-18875.271699379609</v>
          </cell>
          <cell r="CK244">
            <v>-18875.271699379609</v>
          </cell>
          <cell r="CL244">
            <v>-18875.271699379609</v>
          </cell>
          <cell r="CM244">
            <v>-226503.2603925553</v>
          </cell>
          <cell r="DA244">
            <v>0</v>
          </cell>
          <cell r="DB244">
            <v>-38017.14</v>
          </cell>
          <cell r="DC244">
            <v>-17063.419999999998</v>
          </cell>
          <cell r="DD244">
            <v>-15445.863333333338</v>
          </cell>
          <cell r="DE244">
            <v>-14498.063333333337</v>
          </cell>
          <cell r="DF244">
            <v>-13894.203333333338</v>
          </cell>
          <cell r="DG244">
            <v>-19098.273333333338</v>
          </cell>
          <cell r="DH244">
            <v>-17978.273333333338</v>
          </cell>
          <cell r="DI244">
            <v>-17798.273333333338</v>
          </cell>
          <cell r="DJ244">
            <v>-17852.023333333338</v>
          </cell>
          <cell r="DK244">
            <v>-18052.023333333338</v>
          </cell>
          <cell r="DL244">
            <v>-17852.023333333338</v>
          </cell>
          <cell r="EA244">
            <v>-18208.605032712941</v>
          </cell>
          <cell r="EB244">
            <v>-18208.605032712941</v>
          </cell>
          <cell r="EC244">
            <v>-21708.605032712941</v>
          </cell>
          <cell r="ED244">
            <v>-18708.605032712941</v>
          </cell>
          <cell r="EE244">
            <v>-18708.605032712941</v>
          </cell>
          <cell r="EF244">
            <v>-18708.605032712941</v>
          </cell>
          <cell r="EG244">
            <v>-18708.605032712941</v>
          </cell>
          <cell r="EH244">
            <v>-18708.605032712941</v>
          </cell>
          <cell r="EI244">
            <v>-18708.605032712941</v>
          </cell>
          <cell r="EJ244">
            <v>-18708.605032712941</v>
          </cell>
          <cell r="EK244">
            <v>-18708.605032712941</v>
          </cell>
          <cell r="EL244">
            <v>-18708.605032712941</v>
          </cell>
        </row>
        <row r="246"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</v>
          </cell>
          <cell r="DK246">
            <v>0</v>
          </cell>
          <cell r="DL246">
            <v>0</v>
          </cell>
          <cell r="EA246">
            <v>-4200</v>
          </cell>
          <cell r="EB246">
            <v>-4200</v>
          </cell>
          <cell r="EC246">
            <v>-2100</v>
          </cell>
          <cell r="ED246">
            <v>-2100</v>
          </cell>
          <cell r="EE246">
            <v>-2100</v>
          </cell>
          <cell r="EF246">
            <v>-4951.5</v>
          </cell>
          <cell r="EG246">
            <v>-2575.25</v>
          </cell>
          <cell r="EH246">
            <v>-2575.25</v>
          </cell>
          <cell r="EI246">
            <v>-2575.25</v>
          </cell>
          <cell r="EJ246">
            <v>-2575.25</v>
          </cell>
          <cell r="EK246">
            <v>-2575.25</v>
          </cell>
          <cell r="EL246">
            <v>-2575.25</v>
          </cell>
        </row>
      </sheetData>
      <sheetData sheetId="10">
        <row r="5">
          <cell r="B5" t="str">
            <v>Operations</v>
          </cell>
          <cell r="Z5" t="str">
            <v>Operations</v>
          </cell>
          <cell r="AZ5" t="str">
            <v>Operations</v>
          </cell>
          <cell r="BZ5" t="str">
            <v>Operations</v>
          </cell>
          <cell r="CZ5" t="str">
            <v>Operations</v>
          </cell>
        </row>
        <row r="243">
          <cell r="C243">
            <v>-11481.699999999997</v>
          </cell>
          <cell r="D243">
            <v>-8899.2997008968232</v>
          </cell>
          <cell r="F243">
            <v>-11481.699999999997</v>
          </cell>
          <cell r="G243">
            <v>-11136.799700896823</v>
          </cell>
          <cell r="H243">
            <v>-344.90029910317634</v>
          </cell>
          <cell r="I243">
            <v>-11481.699999999997</v>
          </cell>
          <cell r="J243">
            <v>-15570.869999999999</v>
          </cell>
          <cell r="L243">
            <v>-11481.699999999997</v>
          </cell>
          <cell r="M243">
            <v>1263293.5</v>
          </cell>
          <cell r="O243">
            <v>-81819.7</v>
          </cell>
          <cell r="R243">
            <v>-84893.72</v>
          </cell>
          <cell r="S243">
            <v>-80050</v>
          </cell>
          <cell r="AA243">
            <v>0</v>
          </cell>
          <cell r="AB243">
            <v>-11481.699999999997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BA243">
            <v>0</v>
          </cell>
          <cell r="BB243">
            <v>-15570.869999999999</v>
          </cell>
          <cell r="BC243">
            <v>-7262.38</v>
          </cell>
          <cell r="BD243">
            <v>-8467.2700000000023</v>
          </cell>
          <cell r="BE243">
            <v>-2151.3999999999992</v>
          </cell>
          <cell r="BF243">
            <v>-7697.7799999999988</v>
          </cell>
          <cell r="BG243">
            <v>-8715.7800000000025</v>
          </cell>
          <cell r="BH243">
            <v>-4283.9899999999952</v>
          </cell>
          <cell r="BI243">
            <v>-7288.9499999999989</v>
          </cell>
          <cell r="BJ243">
            <v>-10827.789999999999</v>
          </cell>
          <cell r="BK243">
            <v>-7327.8899999999994</v>
          </cell>
          <cell r="BL243">
            <v>-5299.6200000000081</v>
          </cell>
          <cell r="CA243">
            <v>-2237.5</v>
          </cell>
          <cell r="CB243">
            <v>-8899.2997008968232</v>
          </cell>
          <cell r="CC243">
            <v>-8948.5048372914971</v>
          </cell>
          <cell r="CD243">
            <v>-6147.4560832962306</v>
          </cell>
          <cell r="CE243">
            <v>-5960.0795546382833</v>
          </cell>
          <cell r="CF243">
            <v>-7813.1869277123242</v>
          </cell>
          <cell r="CG243">
            <v>-5930.1581174945586</v>
          </cell>
          <cell r="CH243">
            <v>-5445.9980829509122</v>
          </cell>
          <cell r="CI243">
            <v>-8714.5290366836143</v>
          </cell>
          <cell r="CJ243">
            <v>-5545.2644522044084</v>
          </cell>
          <cell r="CK243">
            <v>-7481.3972269022561</v>
          </cell>
          <cell r="CL243">
            <v>-6926.625979929092</v>
          </cell>
          <cell r="CM243">
            <v>-80050</v>
          </cell>
          <cell r="DA243">
            <v>0</v>
          </cell>
          <cell r="DB243">
            <v>-15570.869999999999</v>
          </cell>
          <cell r="DC243">
            <v>-7262.38</v>
          </cell>
          <cell r="DD243">
            <v>-8467.2700000000023</v>
          </cell>
          <cell r="DE243">
            <v>-2151.3999999999992</v>
          </cell>
          <cell r="DF243">
            <v>-7697.7799999999988</v>
          </cell>
          <cell r="DG243">
            <v>-7600</v>
          </cell>
          <cell r="DH243">
            <v>-7350</v>
          </cell>
          <cell r="DI243">
            <v>-6350</v>
          </cell>
          <cell r="DJ243">
            <v>-6920</v>
          </cell>
          <cell r="DK243">
            <v>-7200</v>
          </cell>
          <cell r="DL243">
            <v>-5250</v>
          </cell>
          <cell r="EA243">
            <v>-2237.5</v>
          </cell>
          <cell r="EB243">
            <v>-8899.2997008968232</v>
          </cell>
          <cell r="EC243">
            <v>-8948.5048372914971</v>
          </cell>
          <cell r="ED243">
            <v>-6147.4560832962306</v>
          </cell>
          <cell r="EE243">
            <v>-5960.0795546382833</v>
          </cell>
          <cell r="EF243">
            <v>-7813.1869277123242</v>
          </cell>
          <cell r="EG243">
            <v>-5930.1581174945586</v>
          </cell>
          <cell r="EH243">
            <v>-5445.9980829509122</v>
          </cell>
          <cell r="EI243">
            <v>-8714.5290366836143</v>
          </cell>
          <cell r="EJ243">
            <v>-5545.2644522044084</v>
          </cell>
          <cell r="EK243">
            <v>-7481.3972269022561</v>
          </cell>
          <cell r="EL243">
            <v>-6926.625979929092</v>
          </cell>
        </row>
      </sheetData>
      <sheetData sheetId="11">
        <row r="5">
          <cell r="B5" t="str">
            <v>Union House &amp; Equipment</v>
          </cell>
          <cell r="Z5" t="str">
            <v>Union House &amp; Equipment</v>
          </cell>
          <cell r="AZ5" t="str">
            <v>Union House &amp; Equipment</v>
          </cell>
          <cell r="BZ5" t="str">
            <v>Union House &amp; Equipment</v>
          </cell>
          <cell r="CZ5" t="str">
            <v>Union House &amp; Equipment</v>
          </cell>
        </row>
        <row r="241">
          <cell r="C241">
            <v>-17850.68</v>
          </cell>
          <cell r="D241">
            <v>-9187.7395238095251</v>
          </cell>
          <cell r="F241">
            <v>-17850.68</v>
          </cell>
          <cell r="G241">
            <v>-18514.999047619051</v>
          </cell>
          <cell r="H241">
            <v>664.3190476190473</v>
          </cell>
          <cell r="I241">
            <v>-17850.68</v>
          </cell>
          <cell r="J241">
            <v>-16509.39</v>
          </cell>
          <cell r="L241">
            <v>-17850.68</v>
          </cell>
          <cell r="M241">
            <v>819658.57523809525</v>
          </cell>
          <cell r="O241">
            <v>-130145.54</v>
          </cell>
          <cell r="R241">
            <v>-128653.40999999999</v>
          </cell>
          <cell r="S241">
            <v>-132500</v>
          </cell>
          <cell r="AA241">
            <v>0</v>
          </cell>
          <cell r="AB241">
            <v>-17850.68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BA241">
            <v>0</v>
          </cell>
          <cell r="BB241">
            <v>-16509.39</v>
          </cell>
          <cell r="BC241">
            <v>-9796.2199999999993</v>
          </cell>
          <cell r="BD241">
            <v>-14452.93</v>
          </cell>
          <cell r="BE241">
            <v>-9171.52</v>
          </cell>
          <cell r="BF241">
            <v>-10845.479999999996</v>
          </cell>
          <cell r="BG241">
            <v>-20183.710000000003</v>
          </cell>
          <cell r="BH241">
            <v>-8436.6700000000019</v>
          </cell>
          <cell r="BI241">
            <v>-11933.810000000003</v>
          </cell>
          <cell r="BJ241">
            <v>-9434.9700000000084</v>
          </cell>
          <cell r="BK241">
            <v>-11918.959999999986</v>
          </cell>
          <cell r="BL241">
            <v>-5969.7499999999945</v>
          </cell>
          <cell r="CA241">
            <v>-9327.2595238095255</v>
          </cell>
          <cell r="CB241">
            <v>-9187.7395238095251</v>
          </cell>
          <cell r="CC241">
            <v>-11631.569523809525</v>
          </cell>
          <cell r="CD241">
            <v>-13059.379523809524</v>
          </cell>
          <cell r="CE241">
            <v>-11713.609523809526</v>
          </cell>
          <cell r="CF241">
            <v>-11522.789523809524</v>
          </cell>
          <cell r="CG241">
            <v>-11484.849523809526</v>
          </cell>
          <cell r="CH241">
            <v>-11766.039523809526</v>
          </cell>
          <cell r="CI241">
            <v>-11496.069523809525</v>
          </cell>
          <cell r="CJ241">
            <v>-10632.779523809524</v>
          </cell>
          <cell r="CK241">
            <v>-9845.3695238095243</v>
          </cell>
          <cell r="CL241">
            <v>-10832.369523809524</v>
          </cell>
          <cell r="CM241">
            <v>-132499.82428571431</v>
          </cell>
          <cell r="DA241">
            <v>0</v>
          </cell>
          <cell r="DB241">
            <v>-16509.39</v>
          </cell>
          <cell r="DC241">
            <v>-9796.2199999999993</v>
          </cell>
          <cell r="DD241">
            <v>-14452.93</v>
          </cell>
          <cell r="DE241">
            <v>-9171.52</v>
          </cell>
          <cell r="DF241">
            <v>-10845.48</v>
          </cell>
          <cell r="DG241">
            <v>-11595</v>
          </cell>
          <cell r="DH241">
            <v>-11595</v>
          </cell>
          <cell r="DI241">
            <v>-11595</v>
          </cell>
          <cell r="DJ241">
            <v>-11395</v>
          </cell>
          <cell r="DK241">
            <v>-11595</v>
          </cell>
          <cell r="DL241">
            <v>-11595</v>
          </cell>
          <cell r="EA241">
            <v>-9327.2595238095255</v>
          </cell>
          <cell r="EB241">
            <v>-9187.7395238095251</v>
          </cell>
          <cell r="EC241">
            <v>-11631.569523809525</v>
          </cell>
          <cell r="ED241">
            <v>-13059.379523809524</v>
          </cell>
          <cell r="EE241">
            <v>-11713.609523809526</v>
          </cell>
          <cell r="EF241">
            <v>-11522.789523809524</v>
          </cell>
          <cell r="EG241">
            <v>-11484.849523809526</v>
          </cell>
          <cell r="EH241">
            <v>-11766.039523809526</v>
          </cell>
          <cell r="EI241">
            <v>-11496.069523809525</v>
          </cell>
          <cell r="EJ241">
            <v>-10632.779523809524</v>
          </cell>
          <cell r="EK241">
            <v>-9845.3695238095243</v>
          </cell>
          <cell r="EL241">
            <v>-10832.369523809524</v>
          </cell>
        </row>
      </sheetData>
      <sheetData sheetId="12">
        <row r="5">
          <cell r="B5" t="str">
            <v>People</v>
          </cell>
          <cell r="Z5" t="str">
            <v>People</v>
          </cell>
          <cell r="AZ5" t="str">
            <v>People</v>
          </cell>
          <cell r="BZ5" t="str">
            <v>People</v>
          </cell>
          <cell r="CZ5" t="str">
            <v>People</v>
          </cell>
        </row>
        <row r="253">
          <cell r="C253">
            <v>-47458.289999999994</v>
          </cell>
          <cell r="D253">
            <v>-24050.272206012945</v>
          </cell>
          <cell r="F253">
            <v>-47458.289999999994</v>
          </cell>
          <cell r="G253">
            <v>-48100.544412025891</v>
          </cell>
          <cell r="H253">
            <v>642.25441202588445</v>
          </cell>
          <cell r="I253">
            <v>-47458.289999999994</v>
          </cell>
          <cell r="J253">
            <v>-57402.840000000004</v>
          </cell>
          <cell r="L253">
            <v>-47458.289999999994</v>
          </cell>
          <cell r="M253">
            <v>-236092.17475000003</v>
          </cell>
          <cell r="O253">
            <v>-236092.17475000003</v>
          </cell>
          <cell r="R253">
            <v>-251693.05000000008</v>
          </cell>
          <cell r="S253">
            <v>-307953.26647215534</v>
          </cell>
          <cell r="AA253">
            <v>0</v>
          </cell>
          <cell r="AB253">
            <v>-47458.289999999994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BA253">
            <v>0</v>
          </cell>
          <cell r="BB253">
            <v>-57402.840000000004</v>
          </cell>
          <cell r="BC253">
            <v>-13991.64</v>
          </cell>
          <cell r="BD253">
            <v>-25401.059999999998</v>
          </cell>
          <cell r="BE253">
            <v>-6722.4199999999992</v>
          </cell>
          <cell r="BF253">
            <v>-13163.570000000005</v>
          </cell>
          <cell r="BG253">
            <v>-17846.860000000008</v>
          </cell>
          <cell r="BH253">
            <v>-17247.410000000003</v>
          </cell>
          <cell r="BI253">
            <v>-31025.580000000005</v>
          </cell>
          <cell r="BJ253">
            <v>-28708.080000000005</v>
          </cell>
          <cell r="BK253">
            <v>-26413.329999999991</v>
          </cell>
          <cell r="BL253">
            <v>-13770.259999999998</v>
          </cell>
          <cell r="CA253">
            <v>-25137.772206012945</v>
          </cell>
          <cell r="CB253">
            <v>-25137.772206012945</v>
          </cell>
          <cell r="CC253">
            <v>-26137.772206012945</v>
          </cell>
          <cell r="CD253">
            <v>-25137.772206012945</v>
          </cell>
          <cell r="CE253">
            <v>-29437.772206012945</v>
          </cell>
          <cell r="CF253">
            <v>-25137.772206012945</v>
          </cell>
          <cell r="CG253">
            <v>-25137.772206012945</v>
          </cell>
          <cell r="CH253">
            <v>-25137.772206012945</v>
          </cell>
          <cell r="CI253">
            <v>-25637.772206012945</v>
          </cell>
          <cell r="CJ253">
            <v>-25137.772206012945</v>
          </cell>
          <cell r="CK253">
            <v>-25637.772206012945</v>
          </cell>
          <cell r="CL253">
            <v>-25137.772206012945</v>
          </cell>
          <cell r="CM253">
            <v>-307953.26647215534</v>
          </cell>
          <cell r="DA253">
            <v>0</v>
          </cell>
          <cell r="DB253">
            <v>-57402.840000000004</v>
          </cell>
          <cell r="DC253">
            <v>-13991.64</v>
          </cell>
          <cell r="DD253">
            <v>-25401.059999999998</v>
          </cell>
          <cell r="DE253">
            <v>-6722.4199999999992</v>
          </cell>
          <cell r="DF253">
            <v>-13163.570000000005</v>
          </cell>
          <cell r="DG253">
            <v>-22412.198500000002</v>
          </cell>
          <cell r="DH253">
            <v>-18651.289250000002</v>
          </cell>
          <cell r="DI253">
            <v>-14784.289250000002</v>
          </cell>
          <cell r="DJ253">
            <v>-21666.289250000002</v>
          </cell>
          <cell r="DK253">
            <v>-25448.289250000002</v>
          </cell>
          <cell r="DL253">
            <v>-16448.289250000002</v>
          </cell>
          <cell r="EA253">
            <v>-25137.772206012945</v>
          </cell>
          <cell r="EB253">
            <v>-25137.772206012945</v>
          </cell>
          <cell r="EC253">
            <v>-26137.772206012945</v>
          </cell>
          <cell r="ED253">
            <v>-25137.772206012945</v>
          </cell>
          <cell r="EE253">
            <v>-29437.772206012945</v>
          </cell>
          <cell r="EF253">
            <v>-25137.772206012945</v>
          </cell>
          <cell r="EG253">
            <v>-25137.772206012945</v>
          </cell>
          <cell r="EH253">
            <v>-25137.772206012945</v>
          </cell>
          <cell r="EI253">
            <v>-25637.772206012945</v>
          </cell>
          <cell r="EJ253">
            <v>-25137.772206012945</v>
          </cell>
          <cell r="EK253">
            <v>-25637.772206012945</v>
          </cell>
          <cell r="EL253">
            <v>-25137.772206012945</v>
          </cell>
        </row>
      </sheetData>
      <sheetData sheetId="13">
        <row r="5">
          <cell r="B5" t="str">
            <v>Advice &amp; Student Rights</v>
          </cell>
        </row>
        <row r="243">
          <cell r="C243">
            <v>-23007.88</v>
          </cell>
          <cell r="D243">
            <v>-15019.581374362557</v>
          </cell>
          <cell r="F243">
            <v>-23007.88</v>
          </cell>
          <cell r="G243">
            <v>-27106.498041029226</v>
          </cell>
          <cell r="I243">
            <v>-23007.88</v>
          </cell>
          <cell r="J243">
            <v>-25256.210000000003</v>
          </cell>
          <cell r="L243">
            <v>-23007.88</v>
          </cell>
          <cell r="M243">
            <v>-149028.44999999998</v>
          </cell>
          <cell r="O243">
            <v>-149028.44999999998</v>
          </cell>
          <cell r="R243">
            <v>-149025.77999999994</v>
          </cell>
          <cell r="S243">
            <v>-164401</v>
          </cell>
          <cell r="AA243">
            <v>0</v>
          </cell>
          <cell r="AB243">
            <v>-23007.88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BA243">
            <v>0</v>
          </cell>
          <cell r="BB243">
            <v>-25256.210000000003</v>
          </cell>
          <cell r="BC243">
            <v>-13700.19</v>
          </cell>
          <cell r="BD243">
            <v>-11819.58</v>
          </cell>
          <cell r="BE243">
            <v>-14005.39</v>
          </cell>
          <cell r="BF243">
            <v>-9174.4799999999977</v>
          </cell>
          <cell r="BG243">
            <v>-12087.830000000005</v>
          </cell>
          <cell r="BH243">
            <v>-11963.909999999991</v>
          </cell>
          <cell r="BI243">
            <v>-11922.629999999996</v>
          </cell>
          <cell r="BJ243">
            <v>-12079.019999999995</v>
          </cell>
          <cell r="BK243">
            <v>-12839.559999999994</v>
          </cell>
          <cell r="BL243">
            <v>-14176.98</v>
          </cell>
          <cell r="CA243">
            <v>-12086.916666666668</v>
          </cell>
          <cell r="CB243">
            <v>-15019.581374362557</v>
          </cell>
          <cell r="CC243">
            <v>-13919.252988773658</v>
          </cell>
          <cell r="CD243">
            <v>-13766.952242838181</v>
          </cell>
          <cell r="CE243">
            <v>-13191.032498382805</v>
          </cell>
          <cell r="CF243">
            <v>-13810.37839062065</v>
          </cell>
          <cell r="CG243">
            <v>-14009.595740432536</v>
          </cell>
          <cell r="CH243">
            <v>-13764.048774385328</v>
          </cell>
          <cell r="CI243">
            <v>-13119.300193402525</v>
          </cell>
          <cell r="CJ243">
            <v>-14408.844559996998</v>
          </cell>
          <cell r="CK243">
            <v>-13557.881982138146</v>
          </cell>
          <cell r="CL243">
            <v>-13747.214587999963</v>
          </cell>
          <cell r="CM243">
            <v>-164400.99999999997</v>
          </cell>
          <cell r="DA243">
            <v>0</v>
          </cell>
          <cell r="DB243">
            <v>-25256.210000000003</v>
          </cell>
          <cell r="DC243">
            <v>-13700.19</v>
          </cell>
          <cell r="DD243">
            <v>-11819.58</v>
          </cell>
          <cell r="DE243">
            <v>-14005.39</v>
          </cell>
          <cell r="DF243">
            <v>-9174.4799999999977</v>
          </cell>
          <cell r="DG243">
            <v>-12626.955</v>
          </cell>
          <cell r="DH243">
            <v>-13157.825000000001</v>
          </cell>
          <cell r="DI243">
            <v>-12399.205</v>
          </cell>
          <cell r="DJ243">
            <v>-12674.205</v>
          </cell>
          <cell r="DK243">
            <v>-12280.205</v>
          </cell>
          <cell r="DL243">
            <v>-11934.205</v>
          </cell>
          <cell r="EA243">
            <v>-12086.916666666668</v>
          </cell>
          <cell r="EB243">
            <v>-15019.581374362557</v>
          </cell>
          <cell r="EC243">
            <v>-13919.252988773658</v>
          </cell>
          <cell r="ED243">
            <v>-13766.952242838181</v>
          </cell>
          <cell r="EE243">
            <v>-13191.032498382805</v>
          </cell>
          <cell r="EF243">
            <v>-13810.37839062065</v>
          </cell>
          <cell r="EG243">
            <v>-14009.595740432536</v>
          </cell>
          <cell r="EH243">
            <v>-13764.048774385328</v>
          </cell>
          <cell r="EI243">
            <v>-13119.300193402525</v>
          </cell>
          <cell r="EJ243">
            <v>-14408.844559996998</v>
          </cell>
          <cell r="EK243">
            <v>-13557.881982138146</v>
          </cell>
          <cell r="EL243">
            <v>-13747.214587999963</v>
          </cell>
        </row>
      </sheetData>
      <sheetData sheetId="14">
        <row r="253">
          <cell r="C253">
            <v>-7179.7599999999984</v>
          </cell>
          <cell r="D253">
            <v>-5635.6118082864077</v>
          </cell>
          <cell r="F253">
            <v>-7179.7599999999984</v>
          </cell>
          <cell r="G253">
            <v>-11271.223616572815</v>
          </cell>
          <cell r="I253">
            <v>-7179.7599999999984</v>
          </cell>
          <cell r="J253">
            <v>-1814.3900000000017</v>
          </cell>
          <cell r="R253">
            <v>-16468</v>
          </cell>
          <cell r="AA253">
            <v>0</v>
          </cell>
          <cell r="AB253">
            <v>-7179.7599999999984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CM253">
            <v>-49224.341699436882</v>
          </cell>
        </row>
      </sheetData>
      <sheetData sheetId="15">
        <row r="5">
          <cell r="B5" t="str">
            <v>Union Income</v>
          </cell>
        </row>
        <row r="248">
          <cell r="C248">
            <v>74554.333333333328</v>
          </cell>
          <cell r="D248">
            <v>45604.249999999993</v>
          </cell>
          <cell r="F248">
            <v>74554.333333333328</v>
          </cell>
          <cell r="G248">
            <v>91208.499999999985</v>
          </cell>
          <cell r="I248">
            <v>74554.333333333328</v>
          </cell>
          <cell r="J248">
            <v>77273</v>
          </cell>
          <cell r="L248">
            <v>74554.333333333328</v>
          </cell>
          <cell r="M248">
            <v>437780</v>
          </cell>
          <cell r="O248">
            <v>437780</v>
          </cell>
          <cell r="R248">
            <v>438667.35</v>
          </cell>
          <cell r="S248">
            <v>547251</v>
          </cell>
          <cell r="AA248">
            <v>0</v>
          </cell>
          <cell r="AB248">
            <v>74554.333333333328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BA248">
            <v>0</v>
          </cell>
          <cell r="BB248">
            <v>77273</v>
          </cell>
          <cell r="BC248">
            <v>33422</v>
          </cell>
          <cell r="BD248">
            <v>36898.333333333336</v>
          </cell>
          <cell r="BE248">
            <v>36898.333333333328</v>
          </cell>
          <cell r="BF248">
            <v>36898.333333333336</v>
          </cell>
          <cell r="BG248">
            <v>36065</v>
          </cell>
          <cell r="BH248">
            <v>36065</v>
          </cell>
          <cell r="BI248">
            <v>36065</v>
          </cell>
          <cell r="BJ248">
            <v>40452.35</v>
          </cell>
          <cell r="BK248">
            <v>34315</v>
          </cell>
          <cell r="BL248">
            <v>34315</v>
          </cell>
          <cell r="CA248">
            <v>45604.249999999993</v>
          </cell>
          <cell r="CB248">
            <v>45604.249999999993</v>
          </cell>
          <cell r="CC248">
            <v>45604.249999999993</v>
          </cell>
          <cell r="CD248">
            <v>45604.249999999993</v>
          </cell>
          <cell r="CE248">
            <v>45604.249999999993</v>
          </cell>
          <cell r="CF248">
            <v>45604.249999999993</v>
          </cell>
          <cell r="CG248">
            <v>45604.249999999993</v>
          </cell>
          <cell r="CH248">
            <v>45604.249999999993</v>
          </cell>
          <cell r="CI248">
            <v>45604.249999999993</v>
          </cell>
          <cell r="CJ248">
            <v>45604.249999999993</v>
          </cell>
          <cell r="CK248">
            <v>45604.249999999993</v>
          </cell>
          <cell r="CL248">
            <v>45604.249999999993</v>
          </cell>
          <cell r="CM248">
            <v>547251.00000000012</v>
          </cell>
          <cell r="DA248">
            <v>0</v>
          </cell>
          <cell r="DB248">
            <v>77273</v>
          </cell>
          <cell r="DC248">
            <v>33422</v>
          </cell>
          <cell r="DD248">
            <v>36898.333333333336</v>
          </cell>
          <cell r="DE248">
            <v>36898.333333333328</v>
          </cell>
          <cell r="DF248">
            <v>36898.333333333336</v>
          </cell>
          <cell r="DG248">
            <v>36065</v>
          </cell>
          <cell r="DH248">
            <v>36065</v>
          </cell>
          <cell r="DI248">
            <v>36065</v>
          </cell>
          <cell r="DJ248">
            <v>36065</v>
          </cell>
          <cell r="DK248">
            <v>36065</v>
          </cell>
          <cell r="DL248">
            <v>36065</v>
          </cell>
          <cell r="EA248">
            <v>45604.249999999993</v>
          </cell>
          <cell r="EB248">
            <v>45604.249999999993</v>
          </cell>
          <cell r="EC248">
            <v>45604.249999999993</v>
          </cell>
          <cell r="ED248">
            <v>45604.249999999993</v>
          </cell>
          <cell r="EE248">
            <v>45604.249999999993</v>
          </cell>
          <cell r="EF248">
            <v>45604.249999999993</v>
          </cell>
          <cell r="EG248">
            <v>45604.249999999993</v>
          </cell>
          <cell r="EH248">
            <v>45604.249999999993</v>
          </cell>
          <cell r="EI248">
            <v>45604.249999999993</v>
          </cell>
          <cell r="EJ248">
            <v>45604.249999999993</v>
          </cell>
          <cell r="EK248">
            <v>45604.249999999993</v>
          </cell>
          <cell r="EL248">
            <v>45604.249999999993</v>
          </cell>
        </row>
      </sheetData>
      <sheetData sheetId="16">
        <row r="5">
          <cell r="B5" t="str">
            <v>M&amp;BD Comms</v>
          </cell>
        </row>
        <row r="244">
          <cell r="C244">
            <v>-36250.82</v>
          </cell>
          <cell r="D244">
            <v>-30428.874427846276</v>
          </cell>
          <cell r="F244">
            <v>-36250.82</v>
          </cell>
          <cell r="G244">
            <v>-46657.74885569256</v>
          </cell>
          <cell r="H244">
            <v>10406.928855692558</v>
          </cell>
          <cell r="I244">
            <v>-36250.82</v>
          </cell>
          <cell r="J244">
            <v>-34576.589999999997</v>
          </cell>
          <cell r="L244">
            <v>-36250.82</v>
          </cell>
          <cell r="M244">
            <v>-108096.61999999998</v>
          </cell>
          <cell r="O244">
            <v>-108096.61999999998</v>
          </cell>
          <cell r="R244">
            <v>-112189.68</v>
          </cell>
          <cell r="S244">
            <v>-151446.49313415535</v>
          </cell>
          <cell r="AA244">
            <v>0</v>
          </cell>
          <cell r="AB244">
            <v>-36250.82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BA244">
            <v>0</v>
          </cell>
          <cell r="BB244">
            <v>-34576.589999999997</v>
          </cell>
          <cell r="BC244">
            <v>-11402.14</v>
          </cell>
          <cell r="BD244">
            <v>-11529.490000000002</v>
          </cell>
          <cell r="BE244">
            <v>-4991.7399999999961</v>
          </cell>
          <cell r="BF244">
            <v>-6122.6600000000017</v>
          </cell>
          <cell r="BG244">
            <v>-4804.9800000000014</v>
          </cell>
          <cell r="BH244">
            <v>-9289.99</v>
          </cell>
          <cell r="BI244">
            <v>-5931.2599999999993</v>
          </cell>
          <cell r="BJ244">
            <v>-8050.130000000001</v>
          </cell>
          <cell r="BK244">
            <v>-6740.8599999999969</v>
          </cell>
          <cell r="BL244">
            <v>-8749.8399999999983</v>
          </cell>
          <cell r="CA244">
            <v>-16228.874427846278</v>
          </cell>
          <cell r="CB244">
            <v>-29928.874427846276</v>
          </cell>
          <cell r="CC244">
            <v>-10178.874427846276</v>
          </cell>
          <cell r="CD244">
            <v>-13078.874427846276</v>
          </cell>
          <cell r="CE244">
            <v>-9578.8744278462764</v>
          </cell>
          <cell r="CF244">
            <v>-8978.8744278462764</v>
          </cell>
          <cell r="CG244">
            <v>-9578.8744278462764</v>
          </cell>
          <cell r="CH244">
            <v>-10178.874427846276</v>
          </cell>
          <cell r="CI244">
            <v>-9578.8744278462764</v>
          </cell>
          <cell r="CJ244">
            <v>-10178.874427846276</v>
          </cell>
          <cell r="CK244">
            <v>-8978.8744278462764</v>
          </cell>
          <cell r="CL244">
            <v>-8978.8744278462764</v>
          </cell>
          <cell r="CM244">
            <v>-151446.24313415535</v>
          </cell>
          <cell r="DA244">
            <v>0</v>
          </cell>
          <cell r="DB244">
            <v>-34576.589999999997</v>
          </cell>
          <cell r="DC244">
            <v>-11402.14</v>
          </cell>
          <cell r="DD244">
            <v>-11529.490000000002</v>
          </cell>
          <cell r="DE244">
            <v>-4991.7399999999961</v>
          </cell>
          <cell r="DF244">
            <v>-6122.6600000000017</v>
          </cell>
          <cell r="DG244">
            <v>-5943</v>
          </cell>
          <cell r="DH244">
            <v>-6663</v>
          </cell>
          <cell r="DI244">
            <v>-6663</v>
          </cell>
          <cell r="DJ244">
            <v>-6735</v>
          </cell>
          <cell r="DK244">
            <v>-6735</v>
          </cell>
          <cell r="DL244">
            <v>-6735</v>
          </cell>
          <cell r="EA244">
            <v>-16228.874427846278</v>
          </cell>
          <cell r="EB244">
            <v>-29928.874427846276</v>
          </cell>
          <cell r="EC244">
            <v>-10178.874427846276</v>
          </cell>
          <cell r="ED244">
            <v>-13078.874427846276</v>
          </cell>
          <cell r="EE244">
            <v>-9578.8744278462764</v>
          </cell>
          <cell r="EF244">
            <v>-8978.8744278462764</v>
          </cell>
          <cell r="EG244">
            <v>-9578.8744278462764</v>
          </cell>
          <cell r="EH244">
            <v>-10178.874427846276</v>
          </cell>
          <cell r="EI244">
            <v>-9578.8744278462764</v>
          </cell>
          <cell r="EJ244">
            <v>-10178.874427846276</v>
          </cell>
          <cell r="EK244">
            <v>-8978.8744278462764</v>
          </cell>
          <cell r="EL244">
            <v>-8978.8744278462764</v>
          </cell>
        </row>
      </sheetData>
      <sheetData sheetId="17">
        <row r="5">
          <cell r="B5" t="str">
            <v>Strategic Development Unit</v>
          </cell>
          <cell r="Z5" t="str">
            <v>Strategic Development Unit</v>
          </cell>
          <cell r="AZ5" t="str">
            <v>Strategic Development Unit</v>
          </cell>
          <cell r="BZ5" t="str">
            <v>Strategic Development Unit</v>
          </cell>
          <cell r="CZ5" t="str">
            <v>Strategic Development Unit</v>
          </cell>
        </row>
        <row r="243">
          <cell r="C243">
            <v>-22874.670000000002</v>
          </cell>
          <cell r="D243">
            <v>-12272.691264724917</v>
          </cell>
          <cell r="F243">
            <v>-22874.670000000002</v>
          </cell>
          <cell r="G243">
            <v>-24545.382529449835</v>
          </cell>
          <cell r="H243">
            <v>1670.7125294498385</v>
          </cell>
          <cell r="I243">
            <v>-22874.670000000002</v>
          </cell>
          <cell r="J243">
            <v>-47611.180000000008</v>
          </cell>
          <cell r="L243">
            <v>-22874.670000000002</v>
          </cell>
          <cell r="M243">
            <v>-260604.70501243143</v>
          </cell>
          <cell r="O243">
            <v>-260604.70501243143</v>
          </cell>
          <cell r="R243">
            <v>-266352.06</v>
          </cell>
          <cell r="S243">
            <v>-147272.29517669903</v>
          </cell>
          <cell r="AA243">
            <v>0</v>
          </cell>
          <cell r="AB243">
            <v>-22874.670000000002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BA243">
            <v>0</v>
          </cell>
          <cell r="BB243">
            <v>-47611.180000000008</v>
          </cell>
          <cell r="BC243">
            <v>-30294.420000000002</v>
          </cell>
          <cell r="BD243">
            <v>-22317.919999999998</v>
          </cell>
          <cell r="BE243">
            <v>-8650.3099999999977</v>
          </cell>
          <cell r="BF243">
            <v>-30974.53000000001</v>
          </cell>
          <cell r="BG243">
            <v>-19787.090000000007</v>
          </cell>
          <cell r="BH243">
            <v>-19666.260000000009</v>
          </cell>
          <cell r="BI243">
            <v>-22354.259999999987</v>
          </cell>
          <cell r="BJ243">
            <v>-14666.789999999986</v>
          </cell>
          <cell r="BK243">
            <v>-21994.69999999999</v>
          </cell>
          <cell r="BL243">
            <v>-28034.600000000006</v>
          </cell>
          <cell r="CA243">
            <v>-12272.691264724917</v>
          </cell>
          <cell r="CB243">
            <v>-12272.691264724917</v>
          </cell>
          <cell r="CC243">
            <v>-12272.691264724917</v>
          </cell>
          <cell r="CD243">
            <v>-12272.691264724917</v>
          </cell>
          <cell r="CE243">
            <v>-12272.691264724917</v>
          </cell>
          <cell r="CF243">
            <v>-12272.691264724917</v>
          </cell>
          <cell r="CG243">
            <v>-12272.691264724917</v>
          </cell>
          <cell r="CH243">
            <v>-12272.691264724917</v>
          </cell>
          <cell r="CI243">
            <v>-12272.691264724917</v>
          </cell>
          <cell r="CJ243">
            <v>-12272.691264724917</v>
          </cell>
          <cell r="CK243">
            <v>-12272.691264724917</v>
          </cell>
          <cell r="CL243">
            <v>-12272.691264724917</v>
          </cell>
          <cell r="CM243">
            <v>-147272.29517669903</v>
          </cell>
          <cell r="DA243">
            <v>0</v>
          </cell>
          <cell r="DB243">
            <v>-47611.180000000008</v>
          </cell>
          <cell r="DC243">
            <v>-30294.420000000002</v>
          </cell>
          <cell r="DD243">
            <v>-22317.919999999998</v>
          </cell>
          <cell r="DE243">
            <v>-8650.3099999999977</v>
          </cell>
          <cell r="DF243">
            <v>-30974.53000000001</v>
          </cell>
          <cell r="DG243">
            <v>-20557.76333333334</v>
          </cell>
          <cell r="DH243">
            <v>-20400.649444444447</v>
          </cell>
          <cell r="DI243">
            <v>-19966.121574074077</v>
          </cell>
          <cell r="DJ243">
            <v>-19762.049058641976</v>
          </cell>
          <cell r="DK243">
            <v>-20050.482790637863</v>
          </cell>
          <cell r="DL243">
            <v>-20019.278811299726</v>
          </cell>
          <cell r="EA243">
            <v>-12043.524598058251</v>
          </cell>
          <cell r="EB243">
            <v>-12043.524598058251</v>
          </cell>
          <cell r="EC243">
            <v>-12043.524598058251</v>
          </cell>
          <cell r="ED243">
            <v>-14793.524598058251</v>
          </cell>
          <cell r="EE243">
            <v>-12043.524598058251</v>
          </cell>
          <cell r="EF243">
            <v>-12043.524598058251</v>
          </cell>
          <cell r="EG243">
            <v>-12043.524598058251</v>
          </cell>
          <cell r="EH243">
            <v>-12043.524598058251</v>
          </cell>
          <cell r="EI243">
            <v>-12043.524598058251</v>
          </cell>
          <cell r="EJ243">
            <v>-12043.524598058251</v>
          </cell>
          <cell r="EK243">
            <v>-12043.524598058251</v>
          </cell>
          <cell r="EL243">
            <v>-12043.524598058251</v>
          </cell>
        </row>
      </sheetData>
      <sheetData sheetId="18">
        <row r="241">
          <cell r="C241">
            <v>-10386.57</v>
          </cell>
          <cell r="D241">
            <v>-8203.8900336760526</v>
          </cell>
          <cell r="F241">
            <v>-10386.57</v>
          </cell>
          <cell r="G241">
            <v>-16407.780067352105</v>
          </cell>
          <cell r="J241">
            <v>0</v>
          </cell>
          <cell r="O241">
            <v>-10386.15</v>
          </cell>
          <cell r="S241">
            <v>-98446.680404112616</v>
          </cell>
          <cell r="AA241">
            <v>0</v>
          </cell>
          <cell r="AB241">
            <v>-10386.57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CM241">
            <v>-98446.680404112631</v>
          </cell>
          <cell r="EM241">
            <v>-98446.680404112631</v>
          </cell>
        </row>
      </sheetData>
      <sheetData sheetId="19">
        <row r="5">
          <cell r="B5" t="str">
            <v>Education &amp; Engagement</v>
          </cell>
        </row>
        <row r="248">
          <cell r="C248">
            <v>-34587.49</v>
          </cell>
          <cell r="D248">
            <v>-15532.733033721681</v>
          </cell>
          <cell r="F248">
            <v>-34587.49</v>
          </cell>
          <cell r="G248">
            <v>-31065.466067443362</v>
          </cell>
          <cell r="I248">
            <v>-34587.49</v>
          </cell>
          <cell r="J248">
            <v>-34175.24</v>
          </cell>
          <cell r="L248">
            <v>-34587.49</v>
          </cell>
          <cell r="M248">
            <v>-227691.57000000004</v>
          </cell>
          <cell r="O248">
            <v>-227691.57000000004</v>
          </cell>
          <cell r="R248">
            <v>-211412.23999999996</v>
          </cell>
          <cell r="S248">
            <v>-197744.56917097865</v>
          </cell>
          <cell r="AA248">
            <v>0</v>
          </cell>
          <cell r="AB248">
            <v>-34587.49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BA248">
            <v>0</v>
          </cell>
          <cell r="BB248">
            <v>-34175.24</v>
          </cell>
          <cell r="BC248">
            <v>-18340.080000000002</v>
          </cell>
          <cell r="BD248">
            <v>-18346.23</v>
          </cell>
          <cell r="BE248">
            <v>-18790.969999999994</v>
          </cell>
          <cell r="BF248">
            <v>-30494.870000000003</v>
          </cell>
          <cell r="BG248">
            <v>-22810.629999999997</v>
          </cell>
          <cell r="BH248">
            <v>-22789.12999999999</v>
          </cell>
          <cell r="BI248">
            <v>-21908.530000000006</v>
          </cell>
          <cell r="BJ248">
            <v>-15118.829999999989</v>
          </cell>
          <cell r="BK248">
            <v>-17251.830000000005</v>
          </cell>
          <cell r="BL248">
            <v>8614.0999999999913</v>
          </cell>
          <cell r="CA248">
            <v>-15282.733033721681</v>
          </cell>
          <cell r="CB248">
            <v>-15282.733033721681</v>
          </cell>
          <cell r="CC248">
            <v>-17539.194283721681</v>
          </cell>
          <cell r="CD248">
            <v>-19761.416505943904</v>
          </cell>
          <cell r="CE248">
            <v>-17761.416505943904</v>
          </cell>
          <cell r="CF248">
            <v>-17761.416505943904</v>
          </cell>
          <cell r="CG248">
            <v>-17761.416505943907</v>
          </cell>
          <cell r="CH248">
            <v>-19761.416505943904</v>
          </cell>
          <cell r="CI248">
            <v>-19074.494704137112</v>
          </cell>
          <cell r="CJ248">
            <v>-27574.494704137112</v>
          </cell>
          <cell r="CK248">
            <v>-19074.494704137112</v>
          </cell>
          <cell r="CL248">
            <v>11890.505295862891</v>
          </cell>
          <cell r="CM248">
            <v>-197744.72169743304</v>
          </cell>
          <cell r="DA248">
            <v>0</v>
          </cell>
          <cell r="DB248">
            <v>-34175.24</v>
          </cell>
          <cell r="DC248">
            <v>-18340.080000000002</v>
          </cell>
          <cell r="DD248">
            <v>-18346.23</v>
          </cell>
          <cell r="DE248">
            <v>-18790.969999999994</v>
          </cell>
          <cell r="DF248">
            <v>-30494.870000000003</v>
          </cell>
          <cell r="DG248">
            <v>-15550.568000000003</v>
          </cell>
          <cell r="DH248">
            <v>-24756.538</v>
          </cell>
          <cell r="DI248">
            <v>-25360.538</v>
          </cell>
          <cell r="DJ248">
            <v>-32844.538</v>
          </cell>
          <cell r="DK248">
            <v>8602.6899999999987</v>
          </cell>
          <cell r="DL248">
            <v>8602.6899999999987</v>
          </cell>
          <cell r="EA248">
            <v>-15282.733033721681</v>
          </cell>
          <cell r="EB248">
            <v>-15282.733033721681</v>
          </cell>
          <cell r="EC248">
            <v>-17539.194283721681</v>
          </cell>
          <cell r="ED248">
            <v>-19761.416505943904</v>
          </cell>
          <cell r="EE248">
            <v>-17761.416505943904</v>
          </cell>
          <cell r="EF248">
            <v>-17761.416505943904</v>
          </cell>
          <cell r="EG248">
            <v>-17761.416505943907</v>
          </cell>
          <cell r="EH248">
            <v>-19761.416505943904</v>
          </cell>
          <cell r="EI248">
            <v>-19074.494704137112</v>
          </cell>
          <cell r="EJ248">
            <v>-27574.494704137112</v>
          </cell>
          <cell r="EK248">
            <v>-19074.494704137112</v>
          </cell>
          <cell r="EL248">
            <v>11890.505295862891</v>
          </cell>
        </row>
      </sheetData>
      <sheetData sheetId="20">
        <row r="5">
          <cell r="B5" t="str">
            <v>Student Leadership unit</v>
          </cell>
        </row>
        <row r="242">
          <cell r="C242">
            <v>-37459.61</v>
          </cell>
          <cell r="D242">
            <v>-30454.341025641024</v>
          </cell>
          <cell r="F242">
            <v>-37459.61</v>
          </cell>
          <cell r="G242">
            <v>-41962.982051282044</v>
          </cell>
          <cell r="I242">
            <v>-37459.61</v>
          </cell>
          <cell r="J242">
            <v>-39826.119999999995</v>
          </cell>
          <cell r="L242">
            <v>-37459.61</v>
          </cell>
          <cell r="M242">
            <v>-175175.05</v>
          </cell>
          <cell r="O242">
            <v>-175175.05</v>
          </cell>
          <cell r="R242">
            <v>-180422.82999999996</v>
          </cell>
          <cell r="S242">
            <v>-190564</v>
          </cell>
          <cell r="AA242">
            <v>0</v>
          </cell>
          <cell r="AB242">
            <v>-37459.61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BA242">
            <v>0</v>
          </cell>
          <cell r="BB242">
            <v>-39826.119999999995</v>
          </cell>
          <cell r="BC242">
            <v>-10900.939999999999</v>
          </cell>
          <cell r="BD242">
            <v>-12149.629999999994</v>
          </cell>
          <cell r="BE242">
            <v>-15690.929999999997</v>
          </cell>
          <cell r="BF242">
            <v>-11090.729999999996</v>
          </cell>
          <cell r="BG242">
            <v>-11654.999999999998</v>
          </cell>
          <cell r="BH242">
            <v>-21169.799999999996</v>
          </cell>
          <cell r="BI242">
            <v>-13586.089999999997</v>
          </cell>
          <cell r="BJ242">
            <v>-9779.9899999999961</v>
          </cell>
          <cell r="BK242">
            <v>-12225.839999999998</v>
          </cell>
          <cell r="BL242">
            <v>-22347.759999999998</v>
          </cell>
          <cell r="CA242">
            <v>-11508.641025641024</v>
          </cell>
          <cell r="CB242">
            <v>-30454.341025640999</v>
          </cell>
          <cell r="CC242">
            <v>-13029.041025641</v>
          </cell>
          <cell r="CD242">
            <v>-11964.241025641024</v>
          </cell>
          <cell r="CE242">
            <v>-11653.641025641024</v>
          </cell>
          <cell r="CF242">
            <v>-14142.641025641024</v>
          </cell>
          <cell r="CG242">
            <v>-15183.616025641024</v>
          </cell>
          <cell r="CH242">
            <v>-18718.196025641024</v>
          </cell>
          <cell r="CI242">
            <v>-13883.616025641024</v>
          </cell>
          <cell r="CJ242">
            <v>-12883.616025641024</v>
          </cell>
          <cell r="CK242">
            <v>-21633.923717948717</v>
          </cell>
          <cell r="CL242">
            <v>-15508.616025641024</v>
          </cell>
          <cell r="CM242">
            <v>-190564.12999999995</v>
          </cell>
          <cell r="DA242">
            <v>0</v>
          </cell>
          <cell r="DB242">
            <v>-39826.119999999995</v>
          </cell>
          <cell r="DC242">
            <v>-10900.939999999999</v>
          </cell>
          <cell r="DD242">
            <v>-12149.629999999994</v>
          </cell>
          <cell r="DE242">
            <v>-15690.929999999997</v>
          </cell>
          <cell r="DF242">
            <v>-11090.729999999996</v>
          </cell>
          <cell r="DG242">
            <v>-13890.949999999997</v>
          </cell>
          <cell r="DH242">
            <v>-14090.949999999997</v>
          </cell>
          <cell r="DI242">
            <v>-15190.949999999997</v>
          </cell>
          <cell r="DJ242">
            <v>-11590.949999999997</v>
          </cell>
          <cell r="DK242">
            <v>-9690.9499999999971</v>
          </cell>
          <cell r="DL242">
            <v>-21061.949999999997</v>
          </cell>
          <cell r="EA242">
            <v>-11508.641025641024</v>
          </cell>
          <cell r="EB242">
            <v>-12454.341025641024</v>
          </cell>
          <cell r="EC242">
            <v>-31029.041025641025</v>
          </cell>
          <cell r="ED242">
            <v>-11964.241025641024</v>
          </cell>
          <cell r="EE242">
            <v>-11653.641025641024</v>
          </cell>
          <cell r="EF242">
            <v>-14142.641025641024</v>
          </cell>
          <cell r="EG242">
            <v>-15183.616025641024</v>
          </cell>
          <cell r="EH242">
            <v>-18718.196025641024</v>
          </cell>
          <cell r="EI242">
            <v>-13883.616025641024</v>
          </cell>
          <cell r="EJ242">
            <v>-12883.616025641024</v>
          </cell>
          <cell r="EK242">
            <v>-21633.923717948717</v>
          </cell>
          <cell r="EL242">
            <v>-15508.616025641024</v>
          </cell>
        </row>
      </sheetData>
      <sheetData sheetId="21">
        <row r="5">
          <cell r="B5" t="str">
            <v>Sports Association</v>
          </cell>
        </row>
        <row r="241">
          <cell r="C241">
            <v>0</v>
          </cell>
          <cell r="D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L241">
            <v>0</v>
          </cell>
          <cell r="M241">
            <v>0</v>
          </cell>
          <cell r="O241">
            <v>0</v>
          </cell>
          <cell r="R241">
            <v>320</v>
          </cell>
          <cell r="S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320</v>
          </cell>
          <cell r="DA241">
            <v>0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</v>
          </cell>
          <cell r="DJ241">
            <v>0</v>
          </cell>
          <cell r="DK241">
            <v>0</v>
          </cell>
          <cell r="DL241">
            <v>0</v>
          </cell>
        </row>
      </sheetData>
      <sheetData sheetId="22">
        <row r="5">
          <cell r="B5" t="str">
            <v>Student Opportunities</v>
          </cell>
        </row>
        <row r="251">
          <cell r="C251">
            <v>-31532.690000000002</v>
          </cell>
          <cell r="D251">
            <v>-26097.938511895314</v>
          </cell>
          <cell r="F251">
            <v>-31644.250000000004</v>
          </cell>
          <cell r="G251">
            <v>-41745.622253683345</v>
          </cell>
          <cell r="H251">
            <v>10101.372253683334</v>
          </cell>
          <cell r="I251">
            <v>-31644.250000000004</v>
          </cell>
          <cell r="J251">
            <v>-42993.21</v>
          </cell>
          <cell r="L251">
            <v>-31644.250000000004</v>
          </cell>
          <cell r="M251">
            <v>-279299.75961165049</v>
          </cell>
          <cell r="O251">
            <v>-279299.75961165049</v>
          </cell>
          <cell r="R251">
            <v>-216770.82999999996</v>
          </cell>
          <cell r="S251">
            <v>-272529.37292589317</v>
          </cell>
          <cell r="AA251">
            <v>0</v>
          </cell>
          <cell r="AB251">
            <v>-31532.690000000002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-111.56</v>
          </cell>
          <cell r="BA251">
            <v>0</v>
          </cell>
          <cell r="BB251">
            <v>-43154.54</v>
          </cell>
          <cell r="BC251">
            <v>-29190.930000000004</v>
          </cell>
          <cell r="BD251">
            <v>-5403.5399999999972</v>
          </cell>
          <cell r="BE251">
            <v>-26114.55</v>
          </cell>
          <cell r="BF251">
            <v>-29143.379999999997</v>
          </cell>
          <cell r="BG251">
            <v>-19274.900000000016</v>
          </cell>
          <cell r="BH251">
            <v>-30810.769999999979</v>
          </cell>
          <cell r="BI251">
            <v>-19974.420000000016</v>
          </cell>
          <cell r="BJ251">
            <v>-24134.219999999987</v>
          </cell>
          <cell r="BK251">
            <v>3071.2500000000018</v>
          </cell>
          <cell r="BL251">
            <v>7359.1700000000055</v>
          </cell>
          <cell r="CA251">
            <v>-15647.683741788027</v>
          </cell>
          <cell r="CB251">
            <v>-26057.070896706395</v>
          </cell>
          <cell r="CC251">
            <v>-27875.710670623623</v>
          </cell>
          <cell r="CD251">
            <v>-9377.5354209426077</v>
          </cell>
          <cell r="CE251">
            <v>-28669.014077307791</v>
          </cell>
          <cell r="CF251">
            <v>-28822.656957978921</v>
          </cell>
          <cell r="CG251">
            <v>-28179.917014609469</v>
          </cell>
          <cell r="CH251">
            <v>-29209.036467751284</v>
          </cell>
          <cell r="CI251">
            <v>-28012.907965854421</v>
          </cell>
          <cell r="CJ251">
            <v>-29061.96479338087</v>
          </cell>
          <cell r="CK251">
            <v>-26710.650725035397</v>
          </cell>
          <cell r="CL251">
            <v>8529.555806085622</v>
          </cell>
          <cell r="CM251">
            <v>-272529.37292589323</v>
          </cell>
          <cell r="DA251">
            <v>0</v>
          </cell>
          <cell r="DB251">
            <v>-43154.54</v>
          </cell>
          <cell r="DC251">
            <v>-29190.930000000004</v>
          </cell>
          <cell r="DD251">
            <v>-5403.5399999999972</v>
          </cell>
          <cell r="DE251">
            <v>-26114.55</v>
          </cell>
          <cell r="DF251">
            <v>-25793.379999999997</v>
          </cell>
          <cell r="DG251">
            <v>-31182.136601941747</v>
          </cell>
          <cell r="DH251">
            <v>-31132.136601941747</v>
          </cell>
          <cell r="DI251">
            <v>-26282.136601941747</v>
          </cell>
          <cell r="DJ251">
            <v>-36432.136601941747</v>
          </cell>
          <cell r="DK251">
            <v>-26657.136601941747</v>
          </cell>
          <cell r="DL251">
            <v>-26657.136601941747</v>
          </cell>
          <cell r="EA251">
            <v>-15647.683741788027</v>
          </cell>
          <cell r="EB251">
            <v>-26057.070896706395</v>
          </cell>
          <cell r="EC251">
            <v>-27875.710670623623</v>
          </cell>
          <cell r="ED251">
            <v>-9377.5354209426077</v>
          </cell>
          <cell r="EE251">
            <v>-28669.014077307791</v>
          </cell>
          <cell r="EF251">
            <v>-28822.656957978921</v>
          </cell>
          <cell r="EG251">
            <v>-28179.917014609469</v>
          </cell>
          <cell r="EH251">
            <v>-29209.036467751284</v>
          </cell>
          <cell r="EI251">
            <v>-28012.907965854421</v>
          </cell>
          <cell r="EJ251">
            <v>-29061.96479338087</v>
          </cell>
          <cell r="EK251">
            <v>-26710.650725035397</v>
          </cell>
          <cell r="EL251">
            <v>8529.555806085622</v>
          </cell>
        </row>
      </sheetData>
      <sheetData sheetId="23">
        <row r="255">
          <cell r="C255">
            <v>-2447.87</v>
          </cell>
          <cell r="D255">
            <v>0</v>
          </cell>
          <cell r="E255">
            <v>-2447.87</v>
          </cell>
          <cell r="F255">
            <v>-2447.87</v>
          </cell>
          <cell r="G255">
            <v>0</v>
          </cell>
          <cell r="H255">
            <v>-2447.87</v>
          </cell>
          <cell r="I255">
            <v>-2447.87</v>
          </cell>
          <cell r="J255">
            <v>-5124.58</v>
          </cell>
          <cell r="K255">
            <v>2676.7100000000005</v>
          </cell>
          <cell r="L255">
            <v>-2447.87</v>
          </cell>
          <cell r="M255">
            <v>-301124.14</v>
          </cell>
          <cell r="N255">
            <v>298676.27</v>
          </cell>
          <cell r="R255">
            <v>-16832.079999999998</v>
          </cell>
          <cell r="AA255">
            <v>0</v>
          </cell>
          <cell r="AB255">
            <v>-2447.87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BA255">
            <v>0</v>
          </cell>
          <cell r="BB255">
            <v>-5124.58</v>
          </cell>
          <cell r="BC255">
            <v>-722.67000000000007</v>
          </cell>
          <cell r="BD255">
            <v>-6429.48</v>
          </cell>
          <cell r="BE255">
            <v>0</v>
          </cell>
          <cell r="BF255">
            <v>-121.53999999999996</v>
          </cell>
          <cell r="BG255">
            <v>-4140.68</v>
          </cell>
          <cell r="BH255">
            <v>0</v>
          </cell>
          <cell r="BI255">
            <v>0</v>
          </cell>
          <cell r="BJ255">
            <v>-252.44999999999982</v>
          </cell>
          <cell r="BK255">
            <v>-4344</v>
          </cell>
          <cell r="BL255">
            <v>4303.3200000000024</v>
          </cell>
          <cell r="DA255">
            <v>0</v>
          </cell>
          <cell r="DB255">
            <v>-5124.58</v>
          </cell>
          <cell r="DC255">
            <v>-722.67000000000007</v>
          </cell>
          <cell r="DD255">
            <v>-6429.48</v>
          </cell>
          <cell r="DE255">
            <v>0</v>
          </cell>
          <cell r="DF255">
            <v>-121.53999999999996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5357.1199999998789</v>
          </cell>
        </row>
      </sheetData>
      <sheetData sheetId="24">
        <row r="256">
          <cell r="C256">
            <v>1235.900000000006</v>
          </cell>
          <cell r="D256">
            <v>10692.033067400078</v>
          </cell>
          <cell r="F256">
            <v>1235.900000000006</v>
          </cell>
          <cell r="G256">
            <v>8354.987768440229</v>
          </cell>
          <cell r="I256">
            <v>1235.900000000006</v>
          </cell>
          <cell r="J256">
            <v>16133.529999999999</v>
          </cell>
          <cell r="M256">
            <v>150217.66588379853</v>
          </cell>
          <cell r="O256">
            <v>150217.66588379853</v>
          </cell>
          <cell r="R256">
            <v>138831.29999999996</v>
          </cell>
          <cell r="S256">
            <v>152339.62928654498</v>
          </cell>
          <cell r="AA256">
            <v>0</v>
          </cell>
          <cell r="AB256">
            <v>1235.900000000006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BA256">
            <v>0</v>
          </cell>
          <cell r="BB256">
            <v>16133.529999999999</v>
          </cell>
          <cell r="BC256">
            <v>21587.000000000007</v>
          </cell>
          <cell r="BD256">
            <v>29082.099999999995</v>
          </cell>
          <cell r="BE256">
            <v>8602.52</v>
          </cell>
          <cell r="BF256">
            <v>-779.01999999999452</v>
          </cell>
          <cell r="BG256">
            <v>12856.589999999989</v>
          </cell>
          <cell r="BH256">
            <v>18890.939999999981</v>
          </cell>
          <cell r="BI256">
            <v>18702.71</v>
          </cell>
          <cell r="BJ256">
            <v>5432.4199999999228</v>
          </cell>
          <cell r="BK256">
            <v>5470.8900000000322</v>
          </cell>
          <cell r="BL256">
            <v>2851.6200000000481</v>
          </cell>
          <cell r="CA256">
            <v>-2337.0452989598507</v>
          </cell>
          <cell r="CB256">
            <v>10692.033067400078</v>
          </cell>
          <cell r="CC256">
            <v>25197.714934177773</v>
          </cell>
          <cell r="CD256">
            <v>22383.659493703326</v>
          </cell>
          <cell r="CE256">
            <v>7662.3635363425046</v>
          </cell>
          <cell r="CF256">
            <v>13891.463763662656</v>
          </cell>
          <cell r="CG256">
            <v>15802.360882013605</v>
          </cell>
          <cell r="CH256">
            <v>16215.446384463341</v>
          </cell>
          <cell r="CI256">
            <v>14469.969746434044</v>
          </cell>
          <cell r="CJ256">
            <v>17696.951749281157</v>
          </cell>
          <cell r="CK256">
            <v>6760.9814308548948</v>
          </cell>
          <cell r="CL256">
            <v>3904.1927971713471</v>
          </cell>
          <cell r="CM256">
            <v>152340.09248654486</v>
          </cell>
          <cell r="DA256">
            <v>0</v>
          </cell>
          <cell r="DB256">
            <v>16133.529999999999</v>
          </cell>
          <cell r="DC256">
            <v>21587.000000000007</v>
          </cell>
          <cell r="DD256">
            <v>29082.099999999995</v>
          </cell>
          <cell r="DE256">
            <v>8602.52</v>
          </cell>
          <cell r="DF256">
            <v>-779.01999999999089</v>
          </cell>
          <cell r="DG256">
            <v>14121.382835465527</v>
          </cell>
          <cell r="DH256">
            <v>15766.998493487601</v>
          </cell>
          <cell r="DI256">
            <v>6451.7677102841608</v>
          </cell>
          <cell r="DJ256">
            <v>24969.617325536456</v>
          </cell>
          <cell r="DK256">
            <v>10201.316926614232</v>
          </cell>
          <cell r="DL256">
            <v>4080.4525924106438</v>
          </cell>
        </row>
      </sheetData>
      <sheetData sheetId="25">
        <row r="256">
          <cell r="C256">
            <v>5800.2400000000007</v>
          </cell>
          <cell r="D256">
            <v>4946.3942913296196</v>
          </cell>
          <cell r="F256">
            <v>5800.2400000000007</v>
          </cell>
          <cell r="G256">
            <v>2379.6071200505867</v>
          </cell>
          <cell r="I256">
            <v>5800.2400000000007</v>
          </cell>
          <cell r="J256">
            <v>-2683.0499999999993</v>
          </cell>
          <cell r="M256">
            <v>29092.202900498494</v>
          </cell>
          <cell r="O256">
            <v>29092.202900498494</v>
          </cell>
          <cell r="R256">
            <v>37180.799999999988</v>
          </cell>
          <cell r="S256">
            <v>67747.215450870892</v>
          </cell>
          <cell r="AA256">
            <v>0</v>
          </cell>
          <cell r="AB256">
            <v>5800.2400000000007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BA256">
            <v>0</v>
          </cell>
          <cell r="BB256">
            <v>-2683.0499999999993</v>
          </cell>
          <cell r="BC256">
            <v>5631.9899999999971</v>
          </cell>
          <cell r="BD256">
            <v>6373.6900000000023</v>
          </cell>
          <cell r="BE256">
            <v>2135.5599999999959</v>
          </cell>
          <cell r="BF256">
            <v>2523.4200000000023</v>
          </cell>
          <cell r="BG256">
            <v>7632.4199999999928</v>
          </cell>
          <cell r="BH256">
            <v>7434.9199999999983</v>
          </cell>
          <cell r="BI256">
            <v>-77.470000000009122</v>
          </cell>
          <cell r="BJ256">
            <v>7915.639999999973</v>
          </cell>
          <cell r="BK256">
            <v>-2652.6699999999873</v>
          </cell>
          <cell r="BL256">
            <v>2946.3500000000386</v>
          </cell>
          <cell r="CA256">
            <v>-2566.7871712790329</v>
          </cell>
          <cell r="CB256">
            <v>4946.3942913296196</v>
          </cell>
          <cell r="CC256">
            <v>12384.967558873526</v>
          </cell>
          <cell r="CD256">
            <v>10856.896626467558</v>
          </cell>
          <cell r="CE256">
            <v>2863.029797747271</v>
          </cell>
          <cell r="CF256">
            <v>6245.5171700665996</v>
          </cell>
          <cell r="CG256">
            <v>7283.16067181584</v>
          </cell>
          <cell r="CH256">
            <v>7507.471799383864</v>
          </cell>
          <cell r="CI256">
            <v>6718.7569437173715</v>
          </cell>
          <cell r="CJ256">
            <v>8311.9496542337656</v>
          </cell>
          <cell r="CK256">
            <v>2373.5668772319968</v>
          </cell>
          <cell r="CL256">
            <v>822.29123128253832</v>
          </cell>
          <cell r="CM256">
            <v>67747.215450870921</v>
          </cell>
          <cell r="DA256">
            <v>0</v>
          </cell>
          <cell r="DB256">
            <v>-2683.0499999999993</v>
          </cell>
          <cell r="DC256">
            <v>5631.9899999999971</v>
          </cell>
          <cell r="DD256">
            <v>6373.6900000000023</v>
          </cell>
          <cell r="DE256">
            <v>2135.5599999999959</v>
          </cell>
          <cell r="DF256">
            <v>2523.42</v>
          </cell>
          <cell r="DG256">
            <v>4394.0974136902369</v>
          </cell>
          <cell r="DH256">
            <v>3259.2189080165099</v>
          </cell>
          <cell r="DI256">
            <v>1861.3383392120452</v>
          </cell>
          <cell r="DJ256">
            <v>5057.3884468532087</v>
          </cell>
          <cell r="DK256">
            <v>1162.6689134136443</v>
          </cell>
          <cell r="DL256">
            <v>-624.11912068719857</v>
          </cell>
        </row>
      </sheetData>
      <sheetData sheetId="26">
        <row r="254">
          <cell r="C254">
            <v>660.63000000000011</v>
          </cell>
          <cell r="D254">
            <v>531.07321495351493</v>
          </cell>
          <cell r="F254">
            <v>660.63000000000011</v>
          </cell>
          <cell r="G254">
            <v>333.98346422431359</v>
          </cell>
          <cell r="I254">
            <v>660.63000000000011</v>
          </cell>
          <cell r="J254">
            <v>3183.41</v>
          </cell>
          <cell r="L254">
            <v>660.63000000000011</v>
          </cell>
          <cell r="M254">
            <v>17283.115000000005</v>
          </cell>
          <cell r="O254">
            <v>17283.115000000005</v>
          </cell>
          <cell r="R254">
            <v>9629.610000000006</v>
          </cell>
          <cell r="S254">
            <v>7186.0680000000011</v>
          </cell>
          <cell r="AA254">
            <v>0</v>
          </cell>
          <cell r="AB254">
            <v>660.63000000000011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BA254">
            <v>0</v>
          </cell>
          <cell r="BB254">
            <v>3183.41</v>
          </cell>
          <cell r="BC254">
            <v>2467.4799999999996</v>
          </cell>
          <cell r="BD254">
            <v>1076.4699999999993</v>
          </cell>
          <cell r="BE254">
            <v>2220.7400000000007</v>
          </cell>
          <cell r="BF254">
            <v>943.05000000000109</v>
          </cell>
          <cell r="BG254">
            <v>-320.48999999999978</v>
          </cell>
          <cell r="BH254">
            <v>-509.72</v>
          </cell>
          <cell r="BI254">
            <v>199.57000000000107</v>
          </cell>
          <cell r="BJ254">
            <v>-573.02</v>
          </cell>
          <cell r="BK254">
            <v>153.64999999999861</v>
          </cell>
          <cell r="BL254">
            <v>788.47000000000389</v>
          </cell>
          <cell r="CA254">
            <v>-197.0897507292014</v>
          </cell>
          <cell r="CB254">
            <v>531.07321495351493</v>
          </cell>
          <cell r="CC254">
            <v>1252.0052991710422</v>
          </cell>
          <cell r="CD254">
            <v>1103.9076301007749</v>
          </cell>
          <cell r="CE254">
            <v>329.15757165448213</v>
          </cell>
          <cell r="CF254">
            <v>656.98168300733141</v>
          </cell>
          <cell r="CG254">
            <v>757.54807732582867</v>
          </cell>
          <cell r="CH254">
            <v>779.28787646397609</v>
          </cell>
          <cell r="CI254">
            <v>702.84716340009663</v>
          </cell>
          <cell r="CJ254">
            <v>857.25630881569305</v>
          </cell>
          <cell r="CK254">
            <v>281.71977535368899</v>
          </cell>
          <cell r="CL254">
            <v>131.37315048277492</v>
          </cell>
          <cell r="CM254">
            <v>7186.0680000000029</v>
          </cell>
          <cell r="DA254">
            <v>0</v>
          </cell>
          <cell r="DB254">
            <v>3183.41</v>
          </cell>
          <cell r="DC254">
            <v>2467.4799999999996</v>
          </cell>
          <cell r="DD254">
            <v>1076.4699999999993</v>
          </cell>
          <cell r="DE254">
            <v>2220.7400000000007</v>
          </cell>
          <cell r="DF254">
            <v>943.05000000000109</v>
          </cell>
          <cell r="DG254">
            <v>2014.306</v>
          </cell>
          <cell r="DH254">
            <v>1167.0609999999997</v>
          </cell>
          <cell r="DI254">
            <v>825.5450000000003</v>
          </cell>
          <cell r="DJ254">
            <v>1268.1549999999997</v>
          </cell>
          <cell r="DK254">
            <v>1091.0759999999989</v>
          </cell>
          <cell r="DL254">
            <v>1025.8219999999994</v>
          </cell>
        </row>
      </sheetData>
      <sheetData sheetId="27">
        <row r="254">
          <cell r="C254">
            <v>-28.349999999999909</v>
          </cell>
          <cell r="D254">
            <v>1118.9310741297841</v>
          </cell>
          <cell r="F254">
            <v>-28.349999999999909</v>
          </cell>
          <cell r="G254">
            <v>722.03572705204738</v>
          </cell>
          <cell r="I254">
            <v>-28.349999999999909</v>
          </cell>
          <cell r="J254">
            <v>1775.0999999999995</v>
          </cell>
          <cell r="L254">
            <v>-28.349999999999909</v>
          </cell>
          <cell r="M254">
            <v>14281.900000000001</v>
          </cell>
          <cell r="O254">
            <v>14281.900000000001</v>
          </cell>
          <cell r="R254">
            <v>18128.37</v>
          </cell>
          <cell r="S254">
            <v>15120</v>
          </cell>
          <cell r="AA254">
            <v>0</v>
          </cell>
          <cell r="AB254">
            <v>-28.349999999999909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BA254">
            <v>0</v>
          </cell>
          <cell r="BB254">
            <v>1775.0999999999995</v>
          </cell>
          <cell r="BC254">
            <v>1812.5400000000009</v>
          </cell>
          <cell r="BD254">
            <v>2275.1800000000003</v>
          </cell>
          <cell r="BE254">
            <v>1221.4299999999994</v>
          </cell>
          <cell r="BF254">
            <v>1872.6500000000028</v>
          </cell>
          <cell r="BG254">
            <v>2450.2699999999977</v>
          </cell>
          <cell r="BH254">
            <v>2797.2899999999991</v>
          </cell>
          <cell r="BI254">
            <v>-661.34000000000015</v>
          </cell>
          <cell r="BJ254">
            <v>2137.4699999999966</v>
          </cell>
          <cell r="BK254">
            <v>1315.6200000000017</v>
          </cell>
          <cell r="BL254">
            <v>1132.1599999999999</v>
          </cell>
          <cell r="CA254">
            <v>-396.89534707773657</v>
          </cell>
          <cell r="CB254">
            <v>1118.9310741297841</v>
          </cell>
          <cell r="CC254">
            <v>2619.7048743031146</v>
          </cell>
          <cell r="CD254">
            <v>2311.4080090739421</v>
          </cell>
          <cell r="CE254">
            <v>698.60062422723956</v>
          </cell>
          <cell r="CF254">
            <v>1381.0363878088365</v>
          </cell>
          <cell r="CG254">
            <v>1590.3867733377488</v>
          </cell>
          <cell r="CH254">
            <v>1635.6427990880438</v>
          </cell>
          <cell r="CI254">
            <v>1476.515161486298</v>
          </cell>
          <cell r="CJ254">
            <v>1797.9507100212145</v>
          </cell>
          <cell r="CK254">
            <v>599.84873984764488</v>
          </cell>
          <cell r="CL254">
            <v>286.87019375387047</v>
          </cell>
          <cell r="CM254">
            <v>15120.000000000005</v>
          </cell>
          <cell r="DA254">
            <v>0</v>
          </cell>
          <cell r="DB254">
            <v>1775.0999999999995</v>
          </cell>
          <cell r="DC254">
            <v>1812.5400000000009</v>
          </cell>
          <cell r="DD254">
            <v>2275.1800000000003</v>
          </cell>
          <cell r="DE254">
            <v>1221.4299999999994</v>
          </cell>
          <cell r="DF254">
            <v>1872.6500000000028</v>
          </cell>
          <cell r="DG254">
            <v>1850</v>
          </cell>
          <cell r="DH254">
            <v>1465</v>
          </cell>
          <cell r="DI254">
            <v>-460</v>
          </cell>
          <cell r="DJ254">
            <v>1850</v>
          </cell>
          <cell r="DK254">
            <v>1080</v>
          </cell>
          <cell r="DL254">
            <v>-460</v>
          </cell>
        </row>
      </sheetData>
      <sheetData sheetId="28">
        <row r="243">
          <cell r="C243">
            <v>-0.23000000001047738</v>
          </cell>
          <cell r="D243">
            <v>0</v>
          </cell>
          <cell r="F243">
            <v>-0.23000000001047738</v>
          </cell>
          <cell r="G243">
            <v>0</v>
          </cell>
          <cell r="I243">
            <v>-0.23000000001047738</v>
          </cell>
          <cell r="J243">
            <v>0.46000000002095476</v>
          </cell>
          <cell r="L243">
            <v>-0.23000000001047738</v>
          </cell>
          <cell r="M243">
            <v>-11157.350000000079</v>
          </cell>
          <cell r="AA243">
            <v>0</v>
          </cell>
          <cell r="AB243">
            <v>-0.23000000001047738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DA243">
            <v>0</v>
          </cell>
          <cell r="DB243">
            <v>0.46000000002095476</v>
          </cell>
          <cell r="DC243">
            <v>-22936.859999999986</v>
          </cell>
          <cell r="DD243">
            <v>-35.489999999990687</v>
          </cell>
          <cell r="DE243">
            <v>-750.08000000007451</v>
          </cell>
          <cell r="DF243">
            <v>-0.26000000000931323</v>
          </cell>
          <cell r="DG243">
            <v>-41.120000000037251</v>
          </cell>
          <cell r="DH243">
            <v>2606</v>
          </cell>
          <cell r="DI243">
            <v>0</v>
          </cell>
          <cell r="DJ243">
            <v>0</v>
          </cell>
          <cell r="DK243">
            <v>0</v>
          </cell>
          <cell r="DL243">
            <v>10000</v>
          </cell>
          <cell r="DM243">
            <v>-11157.350000000079</v>
          </cell>
        </row>
      </sheetData>
      <sheetData sheetId="29">
        <row r="3">
          <cell r="A3" t="str">
            <v>Management Accounts to September 2019</v>
          </cell>
        </row>
      </sheetData>
      <sheetData sheetId="30"/>
      <sheetData sheetId="31">
        <row r="15">
          <cell r="S15" t="str">
            <v>YES</v>
          </cell>
        </row>
        <row r="16">
          <cell r="S16" t="str">
            <v>YES</v>
          </cell>
        </row>
        <row r="17">
          <cell r="S17" t="str">
            <v>YES</v>
          </cell>
        </row>
      </sheetData>
      <sheetData sheetId="3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verview SUS"/>
      <sheetName val="SE summary"/>
      <sheetName val="Revenue trend"/>
      <sheetName val="SUS Accounts"/>
      <sheetName val="Summary SUS"/>
      <sheetName val="100 Bars"/>
      <sheetName val="120 Admin"/>
      <sheetName val="200 Ents"/>
      <sheetName val="200 Ents OH"/>
      <sheetName val="300 Retail"/>
      <sheetName val="106 Vending"/>
      <sheetName val="130 Premises"/>
      <sheetName val="135 Adv &amp; Sponsorship"/>
      <sheetName val="145 Housing"/>
      <sheetName val="100 Unio Pizza"/>
      <sheetName val="SUSP&amp;L"/>
      <sheetName val="Staff costs"/>
      <sheetName val="Staff costs ratios"/>
      <sheetName val="Total SUS"/>
      <sheetName val="Overview SUS FC"/>
    </sheetNames>
    <sheetDataSet>
      <sheetData sheetId="0"/>
      <sheetData sheetId="1"/>
      <sheetData sheetId="2"/>
      <sheetData sheetId="3">
        <row r="4">
          <cell r="F4">
            <v>752438.73</v>
          </cell>
          <cell r="L4">
            <v>821060.85876326717</v>
          </cell>
          <cell r="R4">
            <v>695200.19</v>
          </cell>
          <cell r="X4">
            <v>706294.62</v>
          </cell>
        </row>
        <row r="5">
          <cell r="F5">
            <v>-339339.02999999991</v>
          </cell>
          <cell r="L5">
            <v>-367036.62623562291</v>
          </cell>
          <cell r="R5">
            <v>-264194.09999999998</v>
          </cell>
          <cell r="X5">
            <v>-264260.77999999997</v>
          </cell>
        </row>
        <row r="9">
          <cell r="F9">
            <v>-158302.29999999999</v>
          </cell>
          <cell r="L9">
            <v>-159101.43872676179</v>
          </cell>
          <cell r="R9">
            <v>-132345.23000000001</v>
          </cell>
          <cell r="X9">
            <v>-134795.81</v>
          </cell>
        </row>
        <row r="10">
          <cell r="F10">
            <v>-124092.34</v>
          </cell>
          <cell r="L10">
            <v>-105646.80780598777</v>
          </cell>
          <cell r="R10">
            <v>-99397.69</v>
          </cell>
          <cell r="X10">
            <v>-93324.69</v>
          </cell>
        </row>
        <row r="11">
          <cell r="F11">
            <v>-2809.5599999999831</v>
          </cell>
          <cell r="L11">
            <v>-3180.1074850874356</v>
          </cell>
          <cell r="R11">
            <v>-4689.7599999999875</v>
          </cell>
          <cell r="X11">
            <v>-18904.759999999987</v>
          </cell>
        </row>
        <row r="15">
          <cell r="F15">
            <v>-1502.9099999999999</v>
          </cell>
          <cell r="L15">
            <v>-1978.0300803652135</v>
          </cell>
          <cell r="R15">
            <v>-3109.7299999999996</v>
          </cell>
          <cell r="X15">
            <v>-3165.72</v>
          </cell>
        </row>
        <row r="16">
          <cell r="F16">
            <v>-3103.03</v>
          </cell>
          <cell r="L16">
            <v>-720.32579304118281</v>
          </cell>
          <cell r="R16">
            <v>-541.90000000000009</v>
          </cell>
          <cell r="X16">
            <v>-1290.0700000000002</v>
          </cell>
        </row>
        <row r="17">
          <cell r="F17">
            <v>-24755.599999999999</v>
          </cell>
          <cell r="L17">
            <v>-18795.238513439228</v>
          </cell>
          <cell r="R17">
            <v>-22023.78</v>
          </cell>
          <cell r="X17">
            <v>-22023.78</v>
          </cell>
        </row>
        <row r="18">
          <cell r="F18">
            <v>-1402.82</v>
          </cell>
          <cell r="L18">
            <v>-1580.5616666666667</v>
          </cell>
          <cell r="R18">
            <v>-360</v>
          </cell>
          <cell r="X18">
            <v>-360</v>
          </cell>
        </row>
        <row r="19">
          <cell r="F19">
            <v>-2024.8200000000002</v>
          </cell>
          <cell r="L19">
            <v>-5083.333333333333</v>
          </cell>
          <cell r="R19">
            <v>-3765.25</v>
          </cell>
          <cell r="X19">
            <v>-3765.25</v>
          </cell>
        </row>
        <row r="20">
          <cell r="F20">
            <v>-18078.523333333334</v>
          </cell>
          <cell r="L20">
            <v>-15939.462874779427</v>
          </cell>
          <cell r="R20">
            <v>-19359</v>
          </cell>
          <cell r="X20">
            <v>-20804.400000000001</v>
          </cell>
        </row>
        <row r="21">
          <cell r="F21">
            <v>0</v>
          </cell>
          <cell r="L21">
            <v>0</v>
          </cell>
          <cell r="R21">
            <v>0</v>
          </cell>
          <cell r="X21">
            <v>0</v>
          </cell>
        </row>
        <row r="22">
          <cell r="F22">
            <v>0</v>
          </cell>
          <cell r="L22">
            <v>0</v>
          </cell>
          <cell r="R22">
            <v>0</v>
          </cell>
          <cell r="X22">
            <v>0</v>
          </cell>
        </row>
      </sheetData>
      <sheetData sheetId="4">
        <row r="7">
          <cell r="G7">
            <v>47810.880000000005</v>
          </cell>
          <cell r="H7">
            <v>74669.948191393167</v>
          </cell>
          <cell r="L7">
            <v>77604.069999999992</v>
          </cell>
        </row>
        <row r="9">
          <cell r="G9">
            <v>84661.409999999945</v>
          </cell>
          <cell r="H9">
            <v>91642.242545647416</v>
          </cell>
          <cell r="L9">
            <v>93486.529999999984</v>
          </cell>
        </row>
        <row r="10">
          <cell r="G10">
            <v>-41952.169999999976</v>
          </cell>
          <cell r="H10">
            <v>-15319.010179009987</v>
          </cell>
          <cell r="L10">
            <v>-2995.5900000000111</v>
          </cell>
        </row>
        <row r="14">
          <cell r="G14">
            <v>16424.350000000035</v>
          </cell>
          <cell r="H14">
            <v>16964.577256052231</v>
          </cell>
          <cell r="L14">
            <v>-6698.7099999999919</v>
          </cell>
        </row>
        <row r="16">
          <cell r="G16">
            <v>-2522.92</v>
          </cell>
          <cell r="H16">
            <v>0</v>
          </cell>
          <cell r="L16">
            <v>0</v>
          </cell>
        </row>
        <row r="18">
          <cell r="G18">
            <v>-2641.7800000000007</v>
          </cell>
          <cell r="H18">
            <v>1781.8125763388571</v>
          </cell>
          <cell r="L18">
            <v>-3512.4000000000005</v>
          </cell>
        </row>
        <row r="22">
          <cell r="G22">
            <v>-24604.433333333331</v>
          </cell>
          <cell r="H22">
            <v>-27740.624142239481</v>
          </cell>
          <cell r="L22">
            <v>-12336.2</v>
          </cell>
        </row>
        <row r="24">
          <cell r="G24">
            <v>-147.54</v>
          </cell>
          <cell r="H24">
            <v>0</v>
          </cell>
          <cell r="L24">
            <v>-133.94999999999999</v>
          </cell>
        </row>
        <row r="26">
          <cell r="C26">
            <v>77027.796666666676</v>
          </cell>
          <cell r="D26">
            <v>187578.93911902714</v>
          </cell>
          <cell r="G26">
            <v>77027.796666666676</v>
          </cell>
          <cell r="H26">
            <v>141998.94624818221</v>
          </cell>
          <cell r="K26">
            <v>77027.796666666676</v>
          </cell>
          <cell r="L26">
            <v>145413.74999999994</v>
          </cell>
          <cell r="O26">
            <v>77027.796666666676</v>
          </cell>
          <cell r="P26">
            <v>143599.35999999993</v>
          </cell>
          <cell r="S26">
            <v>1186841.4316363137</v>
          </cell>
          <cell r="T26">
            <v>1256418.4048046391</v>
          </cell>
          <cell r="V26">
            <v>1065824.9166666674</v>
          </cell>
          <cell r="W26">
            <v>1207193.5128100128</v>
          </cell>
          <cell r="AA26">
            <v>0</v>
          </cell>
          <cell r="AB26">
            <v>77027.796666666676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BA26">
            <v>0</v>
          </cell>
          <cell r="BB26">
            <v>145413.74999999994</v>
          </cell>
          <cell r="BC26">
            <v>224430.77</v>
          </cell>
          <cell r="BD26">
            <v>237382.84000000008</v>
          </cell>
          <cell r="BE26">
            <v>-14444.599999999809</v>
          </cell>
          <cell r="BF26">
            <v>68440.970000000016</v>
          </cell>
          <cell r="BG26">
            <v>110728.2199999999</v>
          </cell>
          <cell r="BH26">
            <v>180335.97000000018</v>
          </cell>
          <cell r="BI26">
            <v>-23174.626666666853</v>
          </cell>
          <cell r="BJ26">
            <v>138071.85333333342</v>
          </cell>
          <cell r="BK26">
            <v>18542.256666667316</v>
          </cell>
          <cell r="BL26">
            <v>-22640.166666666679</v>
          </cell>
          <cell r="CA26">
            <v>-45518.512524014572</v>
          </cell>
          <cell r="CB26">
            <v>187342.02692085289</v>
          </cell>
          <cell r="CC26">
            <v>177861.97434674238</v>
          </cell>
          <cell r="CD26">
            <v>182425.18791888899</v>
          </cell>
          <cell r="CE26">
            <v>50620.997887120822</v>
          </cell>
          <cell r="CF26">
            <v>105857.00589157979</v>
          </cell>
          <cell r="CG26">
            <v>132297.64827230433</v>
          </cell>
          <cell r="CH26">
            <v>142022.56262557721</v>
          </cell>
          <cell r="CI26">
            <v>75297.257002747065</v>
          </cell>
          <cell r="CJ26">
            <v>138259.59368570038</v>
          </cell>
          <cell r="CK26">
            <v>41664.424968031337</v>
          </cell>
          <cell r="CL26">
            <v>68212.757809108763</v>
          </cell>
        </row>
        <row r="28">
          <cell r="EA28">
            <v>-10733</v>
          </cell>
          <cell r="EB28">
            <v>-10733</v>
          </cell>
          <cell r="EC28">
            <v>-10733</v>
          </cell>
          <cell r="ED28">
            <v>-10733</v>
          </cell>
          <cell r="EE28">
            <v>-10733</v>
          </cell>
          <cell r="EF28">
            <v>-10733</v>
          </cell>
          <cell r="EG28">
            <v>-10733</v>
          </cell>
          <cell r="EH28">
            <v>-10733</v>
          </cell>
          <cell r="EI28">
            <v>-10733</v>
          </cell>
          <cell r="EJ28">
            <v>-10733</v>
          </cell>
          <cell r="EK28">
            <v>-10733</v>
          </cell>
          <cell r="EL28">
            <v>-10733</v>
          </cell>
        </row>
        <row r="30">
          <cell r="DF30">
            <v>0</v>
          </cell>
          <cell r="EF30">
            <v>0</v>
          </cell>
        </row>
        <row r="31">
          <cell r="DH31">
            <v>0</v>
          </cell>
          <cell r="EH31">
            <v>0</v>
          </cell>
        </row>
      </sheetData>
      <sheetData sheetId="5">
        <row r="93">
          <cell r="G93">
            <v>192349.12</v>
          </cell>
        </row>
      </sheetData>
      <sheetData sheetId="6">
        <row r="93">
          <cell r="G93">
            <v>0</v>
          </cell>
        </row>
      </sheetData>
      <sheetData sheetId="7">
        <row r="93">
          <cell r="G93">
            <v>190664.24999999994</v>
          </cell>
        </row>
      </sheetData>
      <sheetData sheetId="8">
        <row r="93">
          <cell r="G93">
            <v>49931.88</v>
          </cell>
        </row>
      </sheetData>
      <sheetData sheetId="9">
        <row r="93">
          <cell r="G93">
            <v>317976.15999999997</v>
          </cell>
        </row>
      </sheetData>
      <sheetData sheetId="10">
        <row r="93">
          <cell r="G93">
            <v>1517.32</v>
          </cell>
        </row>
      </sheetData>
      <sheetData sheetId="11">
        <row r="154">
          <cell r="G154">
            <v>0</v>
          </cell>
        </row>
      </sheetData>
      <sheetData sheetId="12">
        <row r="93">
          <cell r="U93">
            <v>29556.73</v>
          </cell>
        </row>
      </sheetData>
      <sheetData sheetId="13">
        <row r="92">
          <cell r="AZ92" t="str">
            <v>Income - Home Let Tenant Find Fee</v>
          </cell>
        </row>
      </sheetData>
      <sheetData sheetId="14"/>
      <sheetData sheetId="15">
        <row r="278">
          <cell r="D278">
            <v>-137019</v>
          </cell>
        </row>
      </sheetData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otal"/>
      <sheetName val=" Summary WF Board"/>
      <sheetName val="Overview Waterfront"/>
      <sheetName val="WF Accounts"/>
      <sheetName val=" Summary WF"/>
      <sheetName val="100 bars"/>
      <sheetName val="120 admin"/>
      <sheetName val="130 Premises"/>
      <sheetName val="200 Ents"/>
      <sheetName val="Games machine"/>
      <sheetName val="136 Sundry Income"/>
      <sheetName val="Waterfront P&amp;L"/>
      <sheetName val="Overview Waterfront FC"/>
    </sheetNames>
    <sheetDataSet>
      <sheetData sheetId="0"/>
      <sheetData sheetId="1"/>
      <sheetData sheetId="2"/>
      <sheetData sheetId="3">
        <row r="6">
          <cell r="H6">
            <v>250311.83000000002</v>
          </cell>
          <cell r="P6">
            <v>248441.25813086546</v>
          </cell>
          <cell r="X6">
            <v>248264.41999999998</v>
          </cell>
          <cell r="AF6">
            <v>1751385.2717753085</v>
          </cell>
        </row>
        <row r="7">
          <cell r="H7">
            <v>-102114.34999999999</v>
          </cell>
          <cell r="P7">
            <v>-96102.907117683557</v>
          </cell>
          <cell r="X7">
            <v>-88838.74000000002</v>
          </cell>
          <cell r="AF7">
            <v>-721086.02444154688</v>
          </cell>
        </row>
        <row r="11">
          <cell r="H11">
            <v>-27216.2</v>
          </cell>
          <cell r="P11">
            <v>-28049.99286778317</v>
          </cell>
          <cell r="X11">
            <v>-20366.449999999997</v>
          </cell>
          <cell r="AF11">
            <v>-123599.43999999999</v>
          </cell>
        </row>
        <row r="12">
          <cell r="H12">
            <v>-52362.369999999995</v>
          </cell>
          <cell r="P12">
            <v>-47072.843803612188</v>
          </cell>
          <cell r="X12">
            <v>-46935.82</v>
          </cell>
          <cell r="AF12">
            <v>-317981.88014834031</v>
          </cell>
        </row>
        <row r="13">
          <cell r="H13">
            <v>-1576.5199999999986</v>
          </cell>
          <cell r="P13">
            <v>-829.19177546071296</v>
          </cell>
          <cell r="X13">
            <v>-2081.8599999999992</v>
          </cell>
          <cell r="AF13">
            <v>-2687.8416765685311</v>
          </cell>
        </row>
        <row r="17">
          <cell r="H17">
            <v>-18149.253333333341</v>
          </cell>
          <cell r="P17">
            <v>-23879.323560488559</v>
          </cell>
          <cell r="X17">
            <v>-22237.82333333333</v>
          </cell>
          <cell r="AF17">
            <v>-135558.42590704371</v>
          </cell>
        </row>
        <row r="18">
          <cell r="H18">
            <v>-252.69</v>
          </cell>
          <cell r="P18">
            <v>-428.9625170277277</v>
          </cell>
          <cell r="X18">
            <v>-133.39999999999998</v>
          </cell>
          <cell r="AF18">
            <v>-3643.7128867545071</v>
          </cell>
        </row>
        <row r="19">
          <cell r="H19">
            <v>-5589.33</v>
          </cell>
          <cell r="P19">
            <v>-2238.333333333333</v>
          </cell>
          <cell r="X19">
            <v>-1014.4100000000001</v>
          </cell>
          <cell r="AF19">
            <v>-11549.873984110349</v>
          </cell>
        </row>
        <row r="20">
          <cell r="H20">
            <v>-227.22</v>
          </cell>
          <cell r="P20">
            <v>-659.01966708348834</v>
          </cell>
          <cell r="X20">
            <v>-574.04999999999995</v>
          </cell>
          <cell r="AF20">
            <v>-4031.6256764403288</v>
          </cell>
        </row>
        <row r="21">
          <cell r="H21">
            <v>-2265</v>
          </cell>
          <cell r="P21">
            <v>-2396.6131252782966</v>
          </cell>
          <cell r="X21">
            <v>-2946.44</v>
          </cell>
          <cell r="AF21">
            <v>-16754.205310867965</v>
          </cell>
        </row>
        <row r="22">
          <cell r="H22">
            <v>-7665.6666666666661</v>
          </cell>
          <cell r="P22">
            <v>-12315.138948095348</v>
          </cell>
          <cell r="X22">
            <v>-11858.36</v>
          </cell>
          <cell r="AF22">
            <v>-90375.557629965362</v>
          </cell>
        </row>
        <row r="23">
          <cell r="H23">
            <v>0</v>
          </cell>
          <cell r="P23">
            <v>0</v>
          </cell>
          <cell r="X23">
            <v>0</v>
          </cell>
          <cell r="AF23">
            <v>0</v>
          </cell>
        </row>
        <row r="24">
          <cell r="H24">
            <v>0</v>
          </cell>
          <cell r="P24">
            <v>0</v>
          </cell>
          <cell r="X24">
            <v>0</v>
          </cell>
          <cell r="AF24">
            <v>0</v>
          </cell>
        </row>
      </sheetData>
      <sheetData sheetId="4">
        <row r="7">
          <cell r="G7">
            <v>94689.550000000032</v>
          </cell>
          <cell r="H7">
            <v>95910.598328333232</v>
          </cell>
          <cell r="L7">
            <v>100590.07999999997</v>
          </cell>
        </row>
        <row r="9">
          <cell r="G9">
            <v>-28284.599999999991</v>
          </cell>
          <cell r="H9">
            <v>-24936.145335416513</v>
          </cell>
          <cell r="L9">
            <v>-17783.140000000014</v>
          </cell>
        </row>
        <row r="18">
          <cell r="G18">
            <v>-5805.7266666666665</v>
          </cell>
          <cell r="H18">
            <v>-6112.9821841112152</v>
          </cell>
          <cell r="L18">
            <v>-4757.3</v>
          </cell>
        </row>
        <row r="20">
          <cell r="G20">
            <v>-27705.993333333339</v>
          </cell>
          <cell r="H20">
            <v>-30392.539393786406</v>
          </cell>
          <cell r="L20">
            <v>-26772.57333333333</v>
          </cell>
        </row>
        <row r="22">
          <cell r="C22">
            <v>32893.230000000032</v>
          </cell>
          <cell r="D22">
            <v>66625.6776489107</v>
          </cell>
          <cell r="G22">
            <v>32893.230000000032</v>
          </cell>
          <cell r="H22">
            <v>34468.931415019098</v>
          </cell>
          <cell r="K22">
            <v>32893.230000000032</v>
          </cell>
          <cell r="L22">
            <v>51277.066666666622</v>
          </cell>
          <cell r="O22">
            <v>32893.230000000032</v>
          </cell>
          <cell r="P22">
            <v>324116.68411367078</v>
          </cell>
          <cell r="S22">
            <v>324116.68411367078</v>
          </cell>
          <cell r="T22">
            <v>330888.43135075085</v>
          </cell>
          <cell r="V22">
            <v>314528.29000000021</v>
          </cell>
          <cell r="W22">
            <v>330888.33732190536</v>
          </cell>
          <cell r="AA22">
            <v>0</v>
          </cell>
          <cell r="AB22">
            <v>32893.230000000032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BA22">
            <v>0</v>
          </cell>
          <cell r="BB22">
            <v>51277.066666666622</v>
          </cell>
          <cell r="BC22">
            <v>47205.668333333342</v>
          </cell>
          <cell r="BD22">
            <v>42528.731666666652</v>
          </cell>
          <cell r="BE22">
            <v>50053.858333333323</v>
          </cell>
          <cell r="BF22">
            <v>-8947.0683333333182</v>
          </cell>
          <cell r="BG22">
            <v>21360.610833333427</v>
          </cell>
          <cell r="BH22">
            <v>41683.435833333337</v>
          </cell>
          <cell r="BI22">
            <v>3645.8816666666753</v>
          </cell>
          <cell r="BJ22">
            <v>10139.251666666654</v>
          </cell>
          <cell r="BK22">
            <v>32265.221666666584</v>
          </cell>
          <cell r="BL22">
            <v>22079.581666666629</v>
          </cell>
          <cell r="CA22">
            <v>-32156.746233891583</v>
          </cell>
          <cell r="CB22">
            <v>66625.6776489107</v>
          </cell>
          <cell r="CC22">
            <v>106366.83744805199</v>
          </cell>
          <cell r="CD22">
            <v>31140.763221074889</v>
          </cell>
          <cell r="CE22">
            <v>38318.388218498541</v>
          </cell>
          <cell r="CF22">
            <v>1700.3068747363213</v>
          </cell>
          <cell r="CG22">
            <v>7856.0756570067388</v>
          </cell>
          <cell r="CH22">
            <v>34953.918005702493</v>
          </cell>
          <cell r="CI22">
            <v>22979.689816378766</v>
          </cell>
          <cell r="CJ22">
            <v>5256.0484604915728</v>
          </cell>
          <cell r="CK22">
            <v>17761.429985477593</v>
          </cell>
          <cell r="CL22">
            <v>30086.042248312759</v>
          </cell>
          <cell r="DA22">
            <v>0</v>
          </cell>
          <cell r="DB22">
            <v>51277.066666666622</v>
          </cell>
          <cell r="DC22">
            <v>47205.668333333342</v>
          </cell>
          <cell r="DD22">
            <v>42528.731666666652</v>
          </cell>
          <cell r="DE22">
            <v>50053.858333333323</v>
          </cell>
          <cell r="DF22">
            <v>-8947.0683333332963</v>
          </cell>
          <cell r="DG22">
            <v>28515.145849981389</v>
          </cell>
          <cell r="DH22">
            <v>30134.774312852649</v>
          </cell>
          <cell r="DI22">
            <v>27572.285122571138</v>
          </cell>
          <cell r="DJ22">
            <v>27721.55188643383</v>
          </cell>
          <cell r="DK22">
            <v>26473.199514243253</v>
          </cell>
          <cell r="DL22">
            <v>1581.4707609215111</v>
          </cell>
          <cell r="EA22">
            <v>-32156.746233891583</v>
          </cell>
          <cell r="EB22">
            <v>66733.107648910693</v>
          </cell>
          <cell r="EC22">
            <v>41366.837448051971</v>
          </cell>
          <cell r="ED22">
            <v>31140.763221074889</v>
          </cell>
          <cell r="EE22">
            <v>38318.388218498541</v>
          </cell>
          <cell r="EF22">
            <v>1700.3068747363213</v>
          </cell>
          <cell r="EG22">
            <v>7856.0756570067388</v>
          </cell>
          <cell r="EH22">
            <v>34953.918005702493</v>
          </cell>
          <cell r="EI22">
            <v>22979.689816378766</v>
          </cell>
          <cell r="EJ22">
            <v>5256.0484604915728</v>
          </cell>
          <cell r="EK22">
            <v>17761.429985477593</v>
          </cell>
          <cell r="EL22">
            <v>30086.042248312759</v>
          </cell>
        </row>
        <row r="24"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</row>
      </sheetData>
      <sheetData sheetId="5">
        <row r="43">
          <cell r="G43">
            <v>190901.56000000003</v>
          </cell>
        </row>
      </sheetData>
      <sheetData sheetId="6">
        <row r="43">
          <cell r="G43">
            <v>0</v>
          </cell>
        </row>
      </sheetData>
      <sheetData sheetId="7">
        <row r="72">
          <cell r="G72">
            <v>-2210.5500000000002</v>
          </cell>
        </row>
      </sheetData>
      <sheetData sheetId="8">
        <row r="43">
          <cell r="G43">
            <v>59410.270000000004</v>
          </cell>
        </row>
      </sheetData>
      <sheetData sheetId="9"/>
      <sheetData sheetId="10">
        <row r="43">
          <cell r="G43">
            <v>0</v>
          </cell>
        </row>
      </sheetData>
      <sheetData sheetId="11">
        <row r="171">
          <cell r="D171">
            <v>0</v>
          </cell>
        </row>
      </sheetData>
      <sheetData sheetId="1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ummary notes"/>
      <sheetName val="Estimates"/>
      <sheetName val="Monthly Staff costs"/>
      <sheetName val="SuSS pension"/>
      <sheetName val="Capex budget 3 year summary"/>
      <sheetName val="Summary Accounts Group FY"/>
      <sheetName val="Summary Accounts Union FY"/>
      <sheetName val="Summary Accounts Charity FY"/>
      <sheetName val="SUS Accounts FY"/>
    </sheetNames>
    <sheetDataSet>
      <sheetData sheetId="0" refreshError="1"/>
      <sheetData sheetId="1">
        <row r="8">
          <cell r="B8">
            <v>421250.93999999994</v>
          </cell>
        </row>
        <row r="34">
          <cell r="I34">
            <v>357594.01028821338</v>
          </cell>
        </row>
      </sheetData>
      <sheetData sheetId="2">
        <row r="42">
          <cell r="AL42">
            <v>15750.764879914886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00 Bars"/>
      <sheetName val="120 Admin"/>
      <sheetName val="200 Ents"/>
      <sheetName val="200 Ents OH"/>
      <sheetName val="145 Housing"/>
      <sheetName val="300 Retail"/>
      <sheetName val="106 Vending"/>
      <sheetName val="135 Adv &amp; Sponsorship"/>
      <sheetName val="130 Premises"/>
      <sheetName val="Summary S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otal"/>
      <sheetName val=" Summary WF Board"/>
      <sheetName val="Overview Waterfront"/>
      <sheetName val="WF Accounts"/>
      <sheetName val=" Summary WF"/>
      <sheetName val="100 bars"/>
      <sheetName val="120 admin"/>
      <sheetName val="130 Premises"/>
      <sheetName val="200 Ents"/>
      <sheetName val="Games machine"/>
      <sheetName val="136 Sundry Income"/>
      <sheetName val="Waterfront P&amp;L"/>
      <sheetName val="Overview Waterfront FC"/>
    </sheetNames>
    <sheetDataSet>
      <sheetData sheetId="0"/>
      <sheetData sheetId="1"/>
      <sheetData sheetId="2"/>
      <sheetData sheetId="3"/>
      <sheetData sheetId="4">
        <row r="1">
          <cell r="B1" t="str">
            <v>Waterfront Limited</v>
          </cell>
        </row>
        <row r="3">
          <cell r="B3" t="str">
            <v>Management accounts to September 2019</v>
          </cell>
        </row>
        <row r="7">
          <cell r="G7">
            <v>94689.550000000032</v>
          </cell>
          <cell r="S7">
            <v>629853.20459907595</v>
          </cell>
        </row>
        <row r="9">
          <cell r="G9">
            <v>-28284.599999999991</v>
          </cell>
          <cell r="S9">
            <v>-96431.228952375473</v>
          </cell>
        </row>
        <row r="18">
          <cell r="G18">
            <v>-5805.7266666666665</v>
          </cell>
          <cell r="S18">
            <v>-35305.711172839503</v>
          </cell>
        </row>
        <row r="20">
          <cell r="G20">
            <v>-27705.993333333339</v>
          </cell>
          <cell r="S20">
            <v>-173999.58036019019</v>
          </cell>
        </row>
        <row r="22">
          <cell r="H22">
            <v>34468.931415019098</v>
          </cell>
          <cell r="L22">
            <v>51277.066666666622</v>
          </cell>
          <cell r="P22">
            <v>324116.68411367078</v>
          </cell>
          <cell r="S22">
            <v>324116.68411367078</v>
          </cell>
          <cell r="T22">
            <v>330888.43135075085</v>
          </cell>
          <cell r="V22">
            <v>314528.29000000021</v>
          </cell>
        </row>
        <row r="26">
          <cell r="G26">
            <v>32893.230000000032</v>
          </cell>
          <cell r="H26">
            <v>34468.931415019098</v>
          </cell>
          <cell r="K26">
            <v>32893.230000000032</v>
          </cell>
          <cell r="L26">
            <v>51277.066666666622</v>
          </cell>
          <cell r="S26">
            <v>324116.68411367078</v>
          </cell>
          <cell r="W26">
            <v>330888.33732190536</v>
          </cell>
        </row>
      </sheetData>
      <sheetData sheetId="5">
        <row r="43">
          <cell r="G43">
            <v>190901.56000000003</v>
          </cell>
          <cell r="H43">
            <v>189299.73730785932</v>
          </cell>
          <cell r="L43">
            <v>186811.49</v>
          </cell>
          <cell r="P43">
            <v>1195704.6406</v>
          </cell>
          <cell r="R43">
            <v>1195704.6406</v>
          </cell>
          <cell r="S43">
            <v>1216738.8917962853</v>
          </cell>
          <cell r="U43">
            <v>1195497.4800000002</v>
          </cell>
          <cell r="V43">
            <v>1216738.9717962856</v>
          </cell>
        </row>
        <row r="67">
          <cell r="G67">
            <v>-56050.859999999993</v>
          </cell>
          <cell r="H67">
            <v>-56089.512164318723</v>
          </cell>
          <cell r="L67">
            <v>-49878.390000000014</v>
          </cell>
          <cell r="P67">
            <v>-328158.25631927326</v>
          </cell>
          <cell r="R67">
            <v>-328158.25631927326</v>
          </cell>
          <cell r="S67">
            <v>-360459.73363923933</v>
          </cell>
          <cell r="U67">
            <v>-362891.41</v>
          </cell>
          <cell r="V67">
            <v>-360459.90766808507</v>
          </cell>
        </row>
        <row r="73">
          <cell r="G73">
            <v>-15209.78</v>
          </cell>
          <cell r="H73">
            <v>-15694.050470359223</v>
          </cell>
          <cell r="L73">
            <v>-14830.92</v>
          </cell>
          <cell r="P73">
            <v>-90588.139999999985</v>
          </cell>
          <cell r="R73">
            <v>-90588.139999999985</v>
          </cell>
          <cell r="S73">
            <v>-94164.30282215531</v>
          </cell>
          <cell r="U73">
            <v>-92237.34</v>
          </cell>
          <cell r="V73">
            <v>-94164.30282215534</v>
          </cell>
        </row>
        <row r="75">
          <cell r="G75">
            <v>-23331.42</v>
          </cell>
          <cell r="H75">
            <v>-19963.727675565544</v>
          </cell>
          <cell r="L75">
            <v>-19696</v>
          </cell>
          <cell r="P75">
            <v>-139025.74028051712</v>
          </cell>
          <cell r="R75">
            <v>-139025.74028051712</v>
          </cell>
          <cell r="S75">
            <v>-127757.59203860996</v>
          </cell>
          <cell r="U75">
            <v>-133715.76999999999</v>
          </cell>
          <cell r="V75">
            <v>-127757.59203860999</v>
          </cell>
        </row>
        <row r="76">
          <cell r="G76">
            <v>0</v>
          </cell>
          <cell r="H76">
            <v>0</v>
          </cell>
          <cell r="L76">
            <v>0</v>
          </cell>
          <cell r="P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</row>
        <row r="93">
          <cell r="G93">
            <v>-39288.1</v>
          </cell>
          <cell r="H93">
            <v>-36320.303254718805</v>
          </cell>
          <cell r="L93">
            <v>-35522.879999999997</v>
          </cell>
          <cell r="P93">
            <v>-230789.42028051714</v>
          </cell>
          <cell r="R93">
            <v>-230789.42028051714</v>
          </cell>
          <cell r="S93">
            <v>-224741.89486076526</v>
          </cell>
          <cell r="U93">
            <v>-228933.17</v>
          </cell>
          <cell r="V93">
            <v>-224741.89486076531</v>
          </cell>
        </row>
        <row r="106">
          <cell r="G106">
            <v>0</v>
          </cell>
          <cell r="H106">
            <v>-79.32356048855911</v>
          </cell>
          <cell r="L106">
            <v>-338.42</v>
          </cell>
          <cell r="P106">
            <v>-1121.586490783576</v>
          </cell>
          <cell r="R106">
            <v>-1121.586490783576</v>
          </cell>
          <cell r="S106">
            <v>-507.62999999999988</v>
          </cell>
          <cell r="U106">
            <v>-612.13</v>
          </cell>
          <cell r="V106">
            <v>-507.63</v>
          </cell>
        </row>
        <row r="126">
          <cell r="G126">
            <v>-40</v>
          </cell>
          <cell r="H126">
            <v>0</v>
          </cell>
          <cell r="L126">
            <v>0</v>
          </cell>
          <cell r="P126">
            <v>-409.57780444997991</v>
          </cell>
          <cell r="R126">
            <v>-409.57780444997991</v>
          </cell>
          <cell r="S126">
            <v>0</v>
          </cell>
          <cell r="U126">
            <v>-348.85</v>
          </cell>
          <cell r="V126">
            <v>0</v>
          </cell>
        </row>
        <row r="137">
          <cell r="G137">
            <v>-833.05</v>
          </cell>
          <cell r="H137">
            <v>-500</v>
          </cell>
          <cell r="L137">
            <v>-281.72000000000003</v>
          </cell>
          <cell r="P137">
            <v>-2972.5951059002014</v>
          </cell>
          <cell r="R137">
            <v>-2972.5951059002014</v>
          </cell>
          <cell r="S137">
            <v>-3000</v>
          </cell>
          <cell r="U137">
            <v>-1577.91</v>
          </cell>
          <cell r="V137">
            <v>-3000</v>
          </cell>
        </row>
        <row r="139">
          <cell r="G139">
            <v>0</v>
          </cell>
        </row>
        <row r="166">
          <cell r="G166">
            <v>0</v>
          </cell>
          <cell r="H166">
            <v>-400</v>
          </cell>
          <cell r="L166">
            <v>-200</v>
          </cell>
          <cell r="P166">
            <v>-2400</v>
          </cell>
          <cell r="R166">
            <v>-2400</v>
          </cell>
          <cell r="S166">
            <v>-2400</v>
          </cell>
          <cell r="U166">
            <v>-2000</v>
          </cell>
          <cell r="V166">
            <v>-2400</v>
          </cell>
        </row>
        <row r="168">
          <cell r="G168">
            <v>94689.550000000032</v>
          </cell>
          <cell r="H168">
            <v>95910.598328333232</v>
          </cell>
          <cell r="L168">
            <v>100590.07999999997</v>
          </cell>
          <cell r="S168">
            <v>625629.63329628075</v>
          </cell>
          <cell r="U168">
            <v>599098.27000000025</v>
          </cell>
        </row>
      </sheetData>
      <sheetData sheetId="6">
        <row r="43">
          <cell r="G43">
            <v>0</v>
          </cell>
          <cell r="H43">
            <v>0</v>
          </cell>
          <cell r="L43">
            <v>0</v>
          </cell>
          <cell r="P43">
            <v>862.39197530864192</v>
          </cell>
          <cell r="R43">
            <v>862.39197530864192</v>
          </cell>
          <cell r="S43">
            <v>1000.0000000000001</v>
          </cell>
          <cell r="U43">
            <v>536.9</v>
          </cell>
          <cell r="V43">
            <v>1000</v>
          </cell>
        </row>
        <row r="66">
          <cell r="G66">
            <v>0</v>
          </cell>
          <cell r="H66">
            <v>0</v>
          </cell>
          <cell r="L66">
            <v>-4</v>
          </cell>
          <cell r="P66">
            <v>-24.333333333333332</v>
          </cell>
          <cell r="R66">
            <v>-24.333333333333332</v>
          </cell>
          <cell r="S66">
            <v>0</v>
          </cell>
          <cell r="U66">
            <v>-26</v>
          </cell>
          <cell r="V66">
            <v>0</v>
          </cell>
        </row>
        <row r="85">
          <cell r="G85">
            <v>0</v>
          </cell>
          <cell r="H85">
            <v>0</v>
          </cell>
          <cell r="L85">
            <v>-14.4</v>
          </cell>
          <cell r="P85">
            <v>-14.4</v>
          </cell>
          <cell r="R85">
            <v>-14.4</v>
          </cell>
          <cell r="S85">
            <v>0</v>
          </cell>
          <cell r="U85">
            <v>-14.4</v>
          </cell>
          <cell r="V85">
            <v>0</v>
          </cell>
        </row>
        <row r="104">
          <cell r="G104">
            <v>0</v>
          </cell>
          <cell r="H104">
            <v>0</v>
          </cell>
          <cell r="L104">
            <v>-29.45</v>
          </cell>
          <cell r="P104">
            <v>-972.67905606995896</v>
          </cell>
          <cell r="R104">
            <v>-972.67905606995896</v>
          </cell>
          <cell r="S104">
            <v>-1000.0000000000001</v>
          </cell>
          <cell r="U104">
            <v>-943.24</v>
          </cell>
          <cell r="V104">
            <v>-1000.0000000000001</v>
          </cell>
        </row>
        <row r="124">
          <cell r="G124">
            <v>-212.69</v>
          </cell>
          <cell r="H124">
            <v>-128.9625170277277</v>
          </cell>
          <cell r="L124">
            <v>-133.39999999999998</v>
          </cell>
          <cell r="P124">
            <v>-2155.0650823045271</v>
          </cell>
          <cell r="R124">
            <v>-2155.0650823045271</v>
          </cell>
          <cell r="S124">
            <v>-2800</v>
          </cell>
          <cell r="U124">
            <v>-3165.8000000000006</v>
          </cell>
          <cell r="V124">
            <v>-2800</v>
          </cell>
        </row>
        <row r="135">
          <cell r="G135">
            <v>-24.15</v>
          </cell>
          <cell r="H135">
            <v>0</v>
          </cell>
          <cell r="L135">
            <v>0</v>
          </cell>
          <cell r="P135">
            <v>0</v>
          </cell>
          <cell r="R135">
            <v>0</v>
          </cell>
          <cell r="S135">
            <v>0</v>
          </cell>
          <cell r="U135">
            <v>-55.95</v>
          </cell>
          <cell r="V135">
            <v>0</v>
          </cell>
        </row>
        <row r="152">
          <cell r="G152">
            <v>-227.22</v>
          </cell>
          <cell r="H152">
            <v>-642.35300041682171</v>
          </cell>
          <cell r="L152">
            <v>-574.04999999999995</v>
          </cell>
          <cell r="P152">
            <v>-4001.6256764403288</v>
          </cell>
          <cell r="R152">
            <v>-4001.6256764403288</v>
          </cell>
          <cell r="S152">
            <v>-4000</v>
          </cell>
          <cell r="U152">
            <v>-3574.67</v>
          </cell>
          <cell r="V152">
            <v>-4000</v>
          </cell>
        </row>
        <row r="163">
          <cell r="G163">
            <v>-5341.6666666666661</v>
          </cell>
          <cell r="H163">
            <v>-5341.6666666666661</v>
          </cell>
          <cell r="L163">
            <v>-4002</v>
          </cell>
          <cell r="P163">
            <v>-29000</v>
          </cell>
          <cell r="R163">
            <v>-29000</v>
          </cell>
          <cell r="S163">
            <v>-32050.000000000004</v>
          </cell>
          <cell r="U163">
            <v>-28483.21</v>
          </cell>
          <cell r="V163">
            <v>-32050</v>
          </cell>
        </row>
        <row r="165">
          <cell r="G165">
            <v>-5805.7266666666665</v>
          </cell>
          <cell r="H165">
            <v>-6112.9821841112152</v>
          </cell>
          <cell r="L165">
            <v>-4757.3</v>
          </cell>
          <cell r="S165">
            <v>-38850</v>
          </cell>
          <cell r="U165">
            <v>-35726.369999999995</v>
          </cell>
        </row>
      </sheetData>
      <sheetData sheetId="7">
        <row r="72">
          <cell r="G72">
            <v>-2210.5500000000002</v>
          </cell>
          <cell r="H72">
            <v>-2204.0397937864077</v>
          </cell>
          <cell r="L72">
            <v>-2138.6999999999998</v>
          </cell>
          <cell r="P72">
            <v>-14364.519999999999</v>
          </cell>
          <cell r="R72">
            <v>-14364.519999999999</v>
          </cell>
          <cell r="S72">
            <v>-13224.238762718445</v>
          </cell>
          <cell r="U72">
            <v>-12879.04</v>
          </cell>
          <cell r="V72">
            <v>-13224.238762718447</v>
          </cell>
        </row>
        <row r="74">
          <cell r="G74">
            <v>-2496.5500000000002</v>
          </cell>
          <cell r="H74">
            <v>-3188.4996000000006</v>
          </cell>
          <cell r="L74">
            <v>-2756</v>
          </cell>
          <cell r="P74">
            <v>-19680.379999999997</v>
          </cell>
          <cell r="R74">
            <v>-19680.379999999997</v>
          </cell>
          <cell r="S74">
            <v>-19130.997600000002</v>
          </cell>
          <cell r="U74">
            <v>-18178.64</v>
          </cell>
          <cell r="V74">
            <v>-19130.997600000002</v>
          </cell>
        </row>
        <row r="78">
          <cell r="H78">
            <v>0</v>
          </cell>
          <cell r="L78">
            <v>0</v>
          </cell>
          <cell r="P78">
            <v>0</v>
          </cell>
          <cell r="R78">
            <v>0</v>
          </cell>
          <cell r="S78">
            <v>0</v>
          </cell>
          <cell r="U78">
            <v>-17.5</v>
          </cell>
          <cell r="V78">
            <v>0</v>
          </cell>
        </row>
        <row r="91">
          <cell r="G91">
            <v>-5226.66</v>
          </cell>
        </row>
        <row r="104">
          <cell r="G104">
            <v>-18149.253333333341</v>
          </cell>
          <cell r="H104">
            <v>-23800</v>
          </cell>
          <cell r="L104">
            <v>-21869.953333333331</v>
          </cell>
          <cell r="P104">
            <v>-133464.16036019017</v>
          </cell>
          <cell r="R104">
            <v>-133464.16036019017</v>
          </cell>
          <cell r="S104">
            <v>-142800.00000000003</v>
          </cell>
          <cell r="U104">
            <v>-138505.53999999998</v>
          </cell>
          <cell r="V104">
            <v>-142800</v>
          </cell>
        </row>
        <row r="124">
          <cell r="G124">
            <v>0</v>
          </cell>
          <cell r="H124">
            <v>-200</v>
          </cell>
          <cell r="L124">
            <v>0</v>
          </cell>
          <cell r="P124">
            <v>-1079.0700000000002</v>
          </cell>
          <cell r="R124">
            <v>-1079.0700000000002</v>
          </cell>
          <cell r="S124">
            <v>-1200</v>
          </cell>
          <cell r="U124">
            <v>-1551.6599999999999</v>
          </cell>
          <cell r="V124">
            <v>-1200</v>
          </cell>
        </row>
        <row r="135">
          <cell r="G135">
            <v>-4330.08</v>
          </cell>
          <cell r="H135">
            <v>-1000</v>
          </cell>
          <cell r="L135">
            <v>-7.92</v>
          </cell>
          <cell r="P135">
            <v>-5411.4499999999989</v>
          </cell>
          <cell r="R135">
            <v>-5411.4499999999989</v>
          </cell>
          <cell r="S135">
            <v>-6000</v>
          </cell>
          <cell r="U135">
            <v>-9141.7799999999988</v>
          </cell>
          <cell r="V135">
            <v>-6000</v>
          </cell>
        </row>
        <row r="163">
          <cell r="G163">
            <v>0</v>
          </cell>
          <cell r="H163">
            <v>0</v>
          </cell>
          <cell r="L163">
            <v>0</v>
          </cell>
          <cell r="P163">
            <v>0</v>
          </cell>
          <cell r="R163">
            <v>0</v>
          </cell>
          <cell r="S163">
            <v>-3500</v>
          </cell>
          <cell r="U163">
            <v>-3439</v>
          </cell>
          <cell r="V163">
            <v>-3500</v>
          </cell>
        </row>
        <row r="165">
          <cell r="G165">
            <v>-27705.993333333339</v>
          </cell>
          <cell r="H165">
            <v>-30392.539393786406</v>
          </cell>
          <cell r="L165">
            <v>-26772.57333333333</v>
          </cell>
          <cell r="S165">
            <v>-185855.23636271848</v>
          </cell>
          <cell r="U165">
            <v>-183713.15999999997</v>
          </cell>
        </row>
      </sheetData>
      <sheetData sheetId="8">
        <row r="43">
          <cell r="G43">
            <v>59410.270000000004</v>
          </cell>
          <cell r="H43">
            <v>59141.52082300614</v>
          </cell>
          <cell r="L43">
            <v>61452.929999999993</v>
          </cell>
          <cell r="P43">
            <v>554818.23919999995</v>
          </cell>
          <cell r="R43">
            <v>554818.23919999995</v>
          </cell>
          <cell r="S43">
            <v>549564.90836899995</v>
          </cell>
          <cell r="U43">
            <v>574875.1399999999</v>
          </cell>
          <cell r="V43">
            <v>549564.90836899995</v>
          </cell>
        </row>
        <row r="66">
          <cell r="G66">
            <v>-46063.49</v>
          </cell>
          <cell r="H66">
            <v>-40013.394953364827</v>
          </cell>
          <cell r="L66">
            <v>-38956.350000000006</v>
          </cell>
          <cell r="P66">
            <v>-392903.4347889403</v>
          </cell>
          <cell r="R66">
            <v>-392903.4347889403</v>
          </cell>
          <cell r="S66">
            <v>-380269.611966</v>
          </cell>
          <cell r="U66">
            <v>-379128.83000000007</v>
          </cell>
          <cell r="V66">
            <v>-380269.611966</v>
          </cell>
        </row>
        <row r="72">
          <cell r="G72">
            <v>-9795.869999999999</v>
          </cell>
          <cell r="H72">
            <v>-10151.90260363754</v>
          </cell>
          <cell r="L72">
            <v>-3396.83</v>
          </cell>
          <cell r="P72">
            <v>-18646.780000000002</v>
          </cell>
          <cell r="R72">
            <v>-18646.780000000002</v>
          </cell>
          <cell r="S72">
            <v>-60911.415621825254</v>
          </cell>
          <cell r="U72">
            <v>-19008.200000000004</v>
          </cell>
          <cell r="V72">
            <v>-60911.415621825239</v>
          </cell>
        </row>
        <row r="74">
          <cell r="G74">
            <v>-2745.84</v>
          </cell>
          <cell r="H74">
            <v>-3001.2007893964587</v>
          </cell>
          <cell r="L74">
            <v>-3059</v>
          </cell>
          <cell r="P74">
            <v>-17650.440212218713</v>
          </cell>
          <cell r="R74">
            <v>-17650.440212218713</v>
          </cell>
          <cell r="S74">
            <v>-15567.107818660534</v>
          </cell>
          <cell r="U74">
            <v>-15866.91</v>
          </cell>
          <cell r="V74">
            <v>-15567.107818660532</v>
          </cell>
        </row>
        <row r="76">
          <cell r="G76">
            <v>-23788.559999999998</v>
          </cell>
          <cell r="H76">
            <v>-20919.415738650187</v>
          </cell>
          <cell r="L76">
            <v>-21424.82</v>
          </cell>
          <cell r="P76">
            <v>-141625.31965560449</v>
          </cell>
          <cell r="R76">
            <v>-141625.31965560449</v>
          </cell>
          <cell r="S76">
            <v>-143047.60030779438</v>
          </cell>
          <cell r="U76">
            <v>-146503.57</v>
          </cell>
          <cell r="V76">
            <v>-143047.60030779438</v>
          </cell>
        </row>
        <row r="92">
          <cell r="G92">
            <v>-36640.329999999994</v>
          </cell>
          <cell r="H92">
            <v>-34239.185798350853</v>
          </cell>
          <cell r="L92">
            <v>-28952.15</v>
          </cell>
          <cell r="P92">
            <v>-179420.44154439168</v>
          </cell>
          <cell r="R92">
            <v>-179420.44154439168</v>
          </cell>
          <cell r="S92">
            <v>-221076.12374828017</v>
          </cell>
          <cell r="U92">
            <v>-183040.28999999998</v>
          </cell>
          <cell r="V92">
            <v>-221076.12374828017</v>
          </cell>
        </row>
        <row r="103">
          <cell r="G103">
            <v>0</v>
          </cell>
        </row>
        <row r="125">
          <cell r="G125">
            <v>0</v>
          </cell>
          <cell r="H125">
            <v>-100</v>
          </cell>
          <cell r="L125">
            <v>0</v>
          </cell>
          <cell r="P125">
            <v>0</v>
          </cell>
          <cell r="R125">
            <v>0</v>
          </cell>
          <cell r="S125">
            <v>-600</v>
          </cell>
          <cell r="U125">
            <v>-558.41</v>
          </cell>
          <cell r="V125">
            <v>-600</v>
          </cell>
        </row>
        <row r="136">
          <cell r="G136">
            <v>-402.05</v>
          </cell>
          <cell r="H136">
            <v>-738.33333333333326</v>
          </cell>
          <cell r="L136">
            <v>-724.77</v>
          </cell>
          <cell r="P136">
            <v>-3165.8288782101472</v>
          </cell>
          <cell r="R136">
            <v>-3165.8288782101472</v>
          </cell>
          <cell r="S136">
            <v>-3972</v>
          </cell>
          <cell r="U136">
            <v>-3462.0799999999995</v>
          </cell>
          <cell r="V136">
            <v>-3972</v>
          </cell>
        </row>
        <row r="141">
          <cell r="G141">
            <v>-2265</v>
          </cell>
          <cell r="H141">
            <v>-2396.6131252782966</v>
          </cell>
          <cell r="L141">
            <v>-2946.44</v>
          </cell>
          <cell r="P141">
            <v>-16754.205310867965</v>
          </cell>
          <cell r="R141">
            <v>-16754.205310867965</v>
          </cell>
          <cell r="S141">
            <v>-17500</v>
          </cell>
          <cell r="U141">
            <v>-21869.82</v>
          </cell>
          <cell r="V141">
            <v>-17500</v>
          </cell>
        </row>
        <row r="154">
          <cell r="G154">
            <v>0</v>
          </cell>
          <cell r="H154">
            <v>-16.666666666666668</v>
          </cell>
          <cell r="L154">
            <v>0</v>
          </cell>
          <cell r="P154">
            <v>-30</v>
          </cell>
          <cell r="R154">
            <v>-30</v>
          </cell>
          <cell r="S154">
            <v>-99.999999999999986</v>
          </cell>
          <cell r="U154">
            <v>-105</v>
          </cell>
          <cell r="V154">
            <v>-100</v>
          </cell>
        </row>
        <row r="166">
          <cell r="G166">
            <v>-2324</v>
          </cell>
          <cell r="H166">
            <v>-6573.4722814286815</v>
          </cell>
          <cell r="L166">
            <v>-7656.3600000000006</v>
          </cell>
          <cell r="P166">
            <v>-58975.557629965362</v>
          </cell>
          <cell r="R166">
            <v>-58975.557629965362</v>
          </cell>
          <cell r="S166">
            <v>-61083.138237531202</v>
          </cell>
          <cell r="U166">
            <v>-51882.83</v>
          </cell>
          <cell r="V166">
            <v>-61083.138237531202</v>
          </cell>
        </row>
        <row r="168">
          <cell r="G168">
            <v>-28284.599999999991</v>
          </cell>
          <cell r="H168">
            <v>-24936.145335416513</v>
          </cell>
          <cell r="L168">
            <v>-17783.140000000014</v>
          </cell>
          <cell r="S168">
            <v>-135035.96558281139</v>
          </cell>
          <cell r="U168">
            <v>-65130.45000000007</v>
          </cell>
        </row>
      </sheetData>
      <sheetData sheetId="9"/>
      <sheetData sheetId="10">
        <row r="43">
          <cell r="G43">
            <v>0</v>
          </cell>
          <cell r="H43">
            <v>0</v>
          </cell>
          <cell r="L43">
            <v>0</v>
          </cell>
          <cell r="P43">
            <v>0</v>
          </cell>
          <cell r="R43">
            <v>0</v>
          </cell>
          <cell r="S43">
            <v>65000</v>
          </cell>
          <cell r="U43">
            <v>0</v>
          </cell>
          <cell r="V43">
            <v>65000</v>
          </cell>
        </row>
      </sheetData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</sheetNames>
    <sheetDataSet>
      <sheetData sheetId="0">
        <row r="66">
          <cell r="D66" t="str">
            <v>week1</v>
          </cell>
          <cell r="E66" t="str">
            <v>week2</v>
          </cell>
          <cell r="F66" t="str">
            <v>week3</v>
          </cell>
          <cell r="G66" t="str">
            <v>week4</v>
          </cell>
          <cell r="H66" t="str">
            <v>week5</v>
          </cell>
          <cell r="I66" t="str">
            <v>week6</v>
          </cell>
          <cell r="J66" t="str">
            <v>week7</v>
          </cell>
          <cell r="K66" t="str">
            <v>week8</v>
          </cell>
          <cell r="L66" t="str">
            <v>week9</v>
          </cell>
          <cell r="M66" t="str">
            <v>week10</v>
          </cell>
          <cell r="N66" t="str">
            <v>week11</v>
          </cell>
          <cell r="O66" t="str">
            <v>week12</v>
          </cell>
          <cell r="P66" t="str">
            <v>week13</v>
          </cell>
          <cell r="Q66" t="str">
            <v>week14</v>
          </cell>
          <cell r="R66" t="str">
            <v>week15</v>
          </cell>
          <cell r="S66" t="str">
            <v>week16</v>
          </cell>
          <cell r="T66" t="str">
            <v>week17</v>
          </cell>
          <cell r="U66" t="str">
            <v>week18</v>
          </cell>
          <cell r="V66" t="str">
            <v>week19</v>
          </cell>
          <cell r="W66" t="str">
            <v>week20</v>
          </cell>
          <cell r="X66" t="str">
            <v>week21</v>
          </cell>
          <cell r="Y66" t="str">
            <v>week22</v>
          </cell>
          <cell r="Z66" t="str">
            <v>week23</v>
          </cell>
          <cell r="AA66" t="str">
            <v>week24</v>
          </cell>
          <cell r="AB66" t="str">
            <v>week25</v>
          </cell>
          <cell r="AC66" t="str">
            <v>week26</v>
          </cell>
          <cell r="AD66" t="str">
            <v>week27</v>
          </cell>
          <cell r="AE66" t="str">
            <v>week28</v>
          </cell>
          <cell r="AF66" t="str">
            <v>week29</v>
          </cell>
          <cell r="AG66" t="str">
            <v>week30</v>
          </cell>
          <cell r="AH66" t="str">
            <v>week31</v>
          </cell>
          <cell r="AI66" t="str">
            <v>week32</v>
          </cell>
          <cell r="AJ66" t="str">
            <v>week33</v>
          </cell>
          <cell r="AK66" t="str">
            <v>week34</v>
          </cell>
          <cell r="AL66" t="str">
            <v>week35</v>
          </cell>
          <cell r="AM66" t="str">
            <v>week36</v>
          </cell>
          <cell r="AN66" t="str">
            <v>week37</v>
          </cell>
          <cell r="AO66" t="str">
            <v>week38</v>
          </cell>
          <cell r="AP66" t="str">
            <v>week39</v>
          </cell>
          <cell r="AQ66" t="str">
            <v>week40</v>
          </cell>
          <cell r="AR66" t="str">
            <v>week41</v>
          </cell>
          <cell r="AS66" t="str">
            <v>week42</v>
          </cell>
          <cell r="AT66" t="str">
            <v>week43</v>
          </cell>
          <cell r="AU66" t="str">
            <v>week44</v>
          </cell>
          <cell r="AV66" t="str">
            <v>week45</v>
          </cell>
          <cell r="AW66" t="str">
            <v>week46</v>
          </cell>
          <cell r="AX66" t="str">
            <v>week47</v>
          </cell>
          <cell r="AY66" t="str">
            <v>week48</v>
          </cell>
          <cell r="AZ66" t="str">
            <v>week49</v>
          </cell>
          <cell r="BA66" t="str">
            <v>week50</v>
          </cell>
          <cell r="BB66" t="str">
            <v>week51</v>
          </cell>
          <cell r="BC66" t="str">
            <v>week52</v>
          </cell>
        </row>
        <row r="67">
          <cell r="B67" t="str">
            <v>2016/17</v>
          </cell>
          <cell r="D67">
            <v>1272.347</v>
          </cell>
          <cell r="E67">
            <v>1382.316</v>
          </cell>
          <cell r="F67">
            <v>1391.7080000000001</v>
          </cell>
          <cell r="G67">
            <v>1164.6850000000002</v>
          </cell>
          <cell r="H67">
            <v>1151.6599999999999</v>
          </cell>
          <cell r="I67">
            <v>1154.2059999999999</v>
          </cell>
          <cell r="J67">
            <v>1158.3339999999998</v>
          </cell>
          <cell r="K67">
            <v>1218.8499999999999</v>
          </cell>
          <cell r="L67">
            <v>1653.3790000000001</v>
          </cell>
          <cell r="M67">
            <v>1718.3240000000001</v>
          </cell>
          <cell r="N67">
            <v>2014.57</v>
          </cell>
          <cell r="O67">
            <v>2222.8220000000001</v>
          </cell>
          <cell r="P67">
            <v>1819.8129999999999</v>
          </cell>
          <cell r="Q67">
            <v>2181.6819999999998</v>
          </cell>
          <cell r="R67">
            <v>2514.75</v>
          </cell>
          <cell r="S67">
            <v>2754.0629999999996</v>
          </cell>
          <cell r="T67">
            <v>2178.518</v>
          </cell>
          <cell r="U67">
            <v>2178.076</v>
          </cell>
          <cell r="V67">
            <v>2359.7960000000003</v>
          </cell>
          <cell r="W67">
            <v>1822.2509999999997</v>
          </cell>
          <cell r="X67">
            <v>1494.8240000000001</v>
          </cell>
          <cell r="Y67">
            <v>1511.85</v>
          </cell>
          <cell r="Z67">
            <v>1676.646</v>
          </cell>
          <cell r="AA67">
            <v>1876.0169999999998</v>
          </cell>
          <cell r="AB67">
            <v>1901.692</v>
          </cell>
          <cell r="AC67">
            <v>1911.471</v>
          </cell>
          <cell r="AD67">
            <v>1791.9360000000001</v>
          </cell>
          <cell r="AE67">
            <v>2055.1390000000001</v>
          </cell>
          <cell r="AF67">
            <v>2185.9</v>
          </cell>
          <cell r="AG67">
            <v>2280.8490000000002</v>
          </cell>
          <cell r="AH67">
            <v>2144.0379999999996</v>
          </cell>
          <cell r="AI67">
            <v>2153.3410000000003</v>
          </cell>
          <cell r="AJ67">
            <v>2341.4859999999999</v>
          </cell>
          <cell r="AK67">
            <v>2165.3129999999996</v>
          </cell>
          <cell r="AL67">
            <v>2068.1000000000004</v>
          </cell>
          <cell r="AM67">
            <v>2103.5279999999998</v>
          </cell>
          <cell r="AN67">
            <v>2253.7639999999997</v>
          </cell>
          <cell r="AO67">
            <v>1770.7919999999999</v>
          </cell>
          <cell r="AP67">
            <v>1660.8359999999998</v>
          </cell>
          <cell r="AQ67">
            <v>1807.9700000000003</v>
          </cell>
          <cell r="AR67">
            <v>2100.5350000000003</v>
          </cell>
          <cell r="AS67">
            <v>2453.5149999999999</v>
          </cell>
          <cell r="AT67">
            <v>2239.9</v>
          </cell>
          <cell r="AU67">
            <v>2370.77</v>
          </cell>
          <cell r="AV67">
            <v>2401.922</v>
          </cell>
          <cell r="AW67">
            <v>2528.4</v>
          </cell>
          <cell r="AX67">
            <v>2332.6</v>
          </cell>
          <cell r="AY67">
            <v>2039</v>
          </cell>
          <cell r="AZ67">
            <v>2083.1000000000004</v>
          </cell>
          <cell r="BA67">
            <v>2218.6480000000001</v>
          </cell>
          <cell r="BB67">
            <v>2175.9279999999999</v>
          </cell>
          <cell r="BC67">
            <v>1829.6000000000001</v>
          </cell>
        </row>
        <row r="68">
          <cell r="B68" t="str">
            <v>2017/18</v>
          </cell>
          <cell r="D68">
            <v>1802.6599999999999</v>
          </cell>
          <cell r="E68">
            <v>1759.6000000000001</v>
          </cell>
          <cell r="F68">
            <v>1809.28</v>
          </cell>
          <cell r="G68">
            <v>1540.66</v>
          </cell>
          <cell r="H68">
            <v>1611.7</v>
          </cell>
          <cell r="I68">
            <v>1633.1</v>
          </cell>
          <cell r="J68">
            <v>1632.7</v>
          </cell>
          <cell r="K68">
            <v>1545.3</v>
          </cell>
          <cell r="L68">
            <v>1639.8</v>
          </cell>
          <cell r="M68">
            <v>2128.1</v>
          </cell>
          <cell r="N68">
            <v>2462.6</v>
          </cell>
          <cell r="O68">
            <v>2566.7000000000003</v>
          </cell>
          <cell r="P68">
            <v>2289.1999999999998</v>
          </cell>
          <cell r="Q68">
            <v>2443.7000000000003</v>
          </cell>
          <cell r="R68">
            <v>2580.5</v>
          </cell>
          <cell r="S68">
            <v>2680</v>
          </cell>
          <cell r="T68">
            <v>2493.1499999999996</v>
          </cell>
          <cell r="U68">
            <v>2438.3999999999996</v>
          </cell>
          <cell r="V68">
            <v>2474.15</v>
          </cell>
          <cell r="W68">
            <v>2017.3</v>
          </cell>
          <cell r="X68">
            <v>1974.3600000000001</v>
          </cell>
          <cell r="Y68">
            <v>2020.8</v>
          </cell>
          <cell r="Z68">
            <v>1948.4</v>
          </cell>
          <cell r="AA68">
            <v>1982.6</v>
          </cell>
          <cell r="AB68">
            <v>2095.9999999999995</v>
          </cell>
          <cell r="AC68">
            <v>1781.2</v>
          </cell>
          <cell r="AD68">
            <v>1965.4</v>
          </cell>
          <cell r="AE68">
            <v>2072.4699999999998</v>
          </cell>
          <cell r="AF68">
            <v>2291.4</v>
          </cell>
          <cell r="AG68">
            <v>2114.1</v>
          </cell>
          <cell r="AH68">
            <v>2035.8</v>
          </cell>
          <cell r="AI68">
            <v>1990.6799999999998</v>
          </cell>
          <cell r="AJ68">
            <v>2238.1999999999998</v>
          </cell>
          <cell r="AK68">
            <v>2110.8000000000002</v>
          </cell>
          <cell r="AL68">
            <v>1845.3</v>
          </cell>
          <cell r="AM68">
            <v>1774.54</v>
          </cell>
          <cell r="AN68">
            <v>1766.12</v>
          </cell>
          <cell r="AO68">
            <v>2087.5</v>
          </cell>
          <cell r="AP68">
            <v>1893.9</v>
          </cell>
          <cell r="AQ68">
            <v>2057.3000000000002</v>
          </cell>
          <cell r="AR68">
            <v>2061.2999999999997</v>
          </cell>
          <cell r="AS68">
            <v>2222.3000000000002</v>
          </cell>
          <cell r="AT68">
            <v>1987.3</v>
          </cell>
          <cell r="AU68">
            <v>2109.1</v>
          </cell>
          <cell r="AV68">
            <v>2181.42</v>
          </cell>
          <cell r="AW68">
            <v>2123.1</v>
          </cell>
          <cell r="AX68">
            <v>2319.65</v>
          </cell>
          <cell r="AY68">
            <v>1651.3500000000001</v>
          </cell>
          <cell r="AZ68">
            <v>1629.75</v>
          </cell>
          <cell r="BA68">
            <v>1659.94</v>
          </cell>
          <cell r="BB68">
            <v>1795.28</v>
          </cell>
          <cell r="BC68">
            <v>1493.4579999999999</v>
          </cell>
        </row>
        <row r="69">
          <cell r="B69" t="str">
            <v>2018/19</v>
          </cell>
          <cell r="D69">
            <v>1586.65</v>
          </cell>
          <cell r="E69">
            <v>1619.7</v>
          </cell>
          <cell r="F69">
            <v>1647.5</v>
          </cell>
          <cell r="G69">
            <v>1326.8999999999999</v>
          </cell>
          <cell r="H69">
            <v>1311.4599999999998</v>
          </cell>
          <cell r="I69">
            <v>1361.7750000000001</v>
          </cell>
          <cell r="J69">
            <v>1213.8000000000002</v>
          </cell>
          <cell r="K69">
            <v>1308.7</v>
          </cell>
          <cell r="L69">
            <v>1428.3000000000002</v>
          </cell>
          <cell r="M69">
            <v>1897.8500000000001</v>
          </cell>
          <cell r="N69">
            <v>1960.7</v>
          </cell>
          <cell r="O69">
            <v>2308.4</v>
          </cell>
          <cell r="P69">
            <v>2035.2</v>
          </cell>
          <cell r="Q69">
            <v>2202.9079999999999</v>
          </cell>
          <cell r="R69">
            <v>2161.1799999999998</v>
          </cell>
          <cell r="S69">
            <v>2356.5</v>
          </cell>
          <cell r="T69">
            <v>2451.8000000000002</v>
          </cell>
          <cell r="U69">
            <v>2280.71</v>
          </cell>
          <cell r="V69">
            <v>2536.0000000000005</v>
          </cell>
          <cell r="W69">
            <v>2472.2999999999997</v>
          </cell>
          <cell r="X69">
            <v>2072.7999999999997</v>
          </cell>
          <cell r="Y69">
            <v>2093.3000000000002</v>
          </cell>
          <cell r="Z69">
            <v>2104.6</v>
          </cell>
          <cell r="AA69">
            <v>2169.1</v>
          </cell>
          <cell r="AB69">
            <v>2174.6</v>
          </cell>
          <cell r="AC69">
            <v>2064.6</v>
          </cell>
          <cell r="AD69">
            <v>2195.8000000000002</v>
          </cell>
          <cell r="AE69">
            <v>2270.8200000000002</v>
          </cell>
          <cell r="AF69">
            <v>2235.69</v>
          </cell>
          <cell r="AG69">
            <v>2363</v>
          </cell>
          <cell r="AH69">
            <v>2140.9699999999998</v>
          </cell>
          <cell r="AI69">
            <v>2191.75</v>
          </cell>
          <cell r="AJ69">
            <v>2090.5</v>
          </cell>
          <cell r="AK69">
            <v>2086.3000000000002</v>
          </cell>
          <cell r="AL69">
            <v>1906.8999999999999</v>
          </cell>
          <cell r="AM69">
            <v>1957.7</v>
          </cell>
          <cell r="AN69">
            <v>2025.59</v>
          </cell>
          <cell r="AO69">
            <v>2036.8</v>
          </cell>
          <cell r="AP69">
            <v>1696.1</v>
          </cell>
          <cell r="AQ69">
            <v>1615.7</v>
          </cell>
          <cell r="AR69">
            <v>1775.8</v>
          </cell>
          <cell r="AS69">
            <v>1856.7</v>
          </cell>
          <cell r="AT69">
            <v>1811.9</v>
          </cell>
          <cell r="AU69">
            <v>1882</v>
          </cell>
          <cell r="AV69">
            <v>2010.6000000000001</v>
          </cell>
          <cell r="AW69">
            <v>1949.1899999999998</v>
          </cell>
          <cell r="AX69">
            <v>1882.1999999999998</v>
          </cell>
          <cell r="AY69">
            <v>1482.6</v>
          </cell>
          <cell r="AZ69">
            <v>1497</v>
          </cell>
          <cell r="BA69">
            <v>1424.22</v>
          </cell>
          <cell r="BB69">
            <v>1493.4999999999998</v>
          </cell>
          <cell r="BC69">
            <v>1202.1999999999998</v>
          </cell>
        </row>
        <row r="70">
          <cell r="B70" t="str">
            <v>2019/20</v>
          </cell>
          <cell r="D70">
            <v>1231.7299999999998</v>
          </cell>
          <cell r="E70">
            <v>1193.8000000000002</v>
          </cell>
          <cell r="F70">
            <v>1175.9700000000003</v>
          </cell>
          <cell r="G70">
            <v>1179.1180000000002</v>
          </cell>
          <cell r="H70">
            <v>974.69999999999993</v>
          </cell>
          <cell r="I70">
            <v>1205.5999999999999</v>
          </cell>
          <cell r="J70">
            <v>1112.3999999999999</v>
          </cell>
          <cell r="K70">
            <v>1175.7</v>
          </cell>
          <cell r="L70">
            <v>1248</v>
          </cell>
          <cell r="M70">
            <v>1485.12</v>
          </cell>
          <cell r="N70">
            <v>1759.08</v>
          </cell>
          <cell r="O70">
            <v>2021.1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/>
    <sheetView tabSelected="1" zoomScale="90" zoomScaleNormal="90" zoomScalePageLayoutView="90" workbookViewId="1">
      <selection activeCell="L14" sqref="L14"/>
    </sheetView>
  </sheetViews>
  <sheetFormatPr baseColWidth="10" defaultColWidth="8.83203125" defaultRowHeight="14" x14ac:dyDescent="0"/>
  <cols>
    <col min="1" max="1" width="20.83203125" customWidth="1"/>
    <col min="2" max="2" width="12.33203125" customWidth="1"/>
    <col min="3" max="3" width="4.6640625" customWidth="1"/>
    <col min="5" max="5" width="2.83203125" customWidth="1"/>
  </cols>
  <sheetData>
    <row r="1" spans="1:6">
      <c r="A1" s="1" t="s">
        <v>153</v>
      </c>
    </row>
    <row r="3" spans="1:6">
      <c r="A3" s="2" t="s">
        <v>154</v>
      </c>
    </row>
    <row r="5" spans="1:6">
      <c r="A5" t="s">
        <v>155</v>
      </c>
    </row>
    <row r="6" spans="1:6" ht="23.25" customHeight="1">
      <c r="A6" t="s">
        <v>156</v>
      </c>
    </row>
    <row r="7" spans="1:6" ht="23.25" customHeight="1">
      <c r="B7" s="24" t="s">
        <v>160</v>
      </c>
      <c r="D7" s="24" t="s">
        <v>161</v>
      </c>
    </row>
    <row r="8" spans="1:6" ht="21" customHeight="1">
      <c r="A8" t="s">
        <v>6</v>
      </c>
      <c r="B8" s="6">
        <f>'Summary Accounts Group YTD'!I51</f>
        <v>-16654.166666666657</v>
      </c>
      <c r="D8" s="6">
        <f>'Summary Accounts Group YTD'!P51</f>
        <v>-2718.6666666666715</v>
      </c>
      <c r="F8" t="s">
        <v>157</v>
      </c>
    </row>
    <row r="9" spans="1:6">
      <c r="A9" t="s">
        <v>98</v>
      </c>
      <c r="B9" s="6">
        <f>SUM('Summary Accounts Group YTD'!J51:L51)</f>
        <v>-70669.025076301652</v>
      </c>
      <c r="D9" s="6">
        <f>SUM('Summary Accounts Group YTD'!Q51:S51)</f>
        <v>-97510.359999999782</v>
      </c>
      <c r="F9" t="s">
        <v>158</v>
      </c>
    </row>
    <row r="10" spans="1:6">
      <c r="A10" t="s">
        <v>34</v>
      </c>
      <c r="B10" s="6">
        <f>'Summary Accounts Group YTD'!M51</f>
        <v>36460.29004180622</v>
      </c>
      <c r="D10" s="6">
        <f>'Summary Accounts Group YTD'!T51</f>
        <v>33947.87999999999</v>
      </c>
    </row>
    <row r="11" spans="1:6">
      <c r="B11" s="11">
        <f>SUM(B8:B10)</f>
        <v>-50862.901701162089</v>
      </c>
      <c r="D11" s="11">
        <f>SUM(D8:D10)</f>
        <v>-66281.146666666464</v>
      </c>
    </row>
    <row r="12" spans="1:6">
      <c r="B12" s="6"/>
    </row>
    <row r="13" spans="1:6">
      <c r="A13" t="s">
        <v>159</v>
      </c>
      <c r="B13" s="24" t="s">
        <v>160</v>
      </c>
      <c r="D13" s="24" t="s">
        <v>161</v>
      </c>
    </row>
    <row r="14" spans="1:6">
      <c r="A14" t="s">
        <v>32</v>
      </c>
      <c r="B14" s="6">
        <f>'Summary Accounts Group YTD'!K51</f>
        <v>-4122.1940797671523</v>
      </c>
      <c r="C14" s="6"/>
      <c r="D14" s="6">
        <f>'Summary Accounts Group YTD'!R51</f>
        <v>-10740.569999999971</v>
      </c>
    </row>
    <row r="15" spans="1:6">
      <c r="A15" t="s">
        <v>114</v>
      </c>
      <c r="B15" s="6">
        <f>'SUS Accounts'!H53</f>
        <v>-26859.068191393169</v>
      </c>
      <c r="C15" s="6"/>
      <c r="D15" s="6">
        <f>'SUS Accounts'!N53</f>
        <v>-29793.189999999981</v>
      </c>
    </row>
    <row r="16" spans="1:6">
      <c r="A16" t="s">
        <v>131</v>
      </c>
      <c r="B16" s="6">
        <f>'SUS Accounts'!I53</f>
        <v>-33613.992366637482</v>
      </c>
      <c r="C16" s="6"/>
      <c r="D16" s="6">
        <f>'SUS Accounts'!O53</f>
        <v>-47781.700000000019</v>
      </c>
    </row>
    <row r="17" spans="1:6">
      <c r="A17" t="s">
        <v>162</v>
      </c>
      <c r="B17" s="6">
        <f>'SUS Accounts'!J53</f>
        <v>-4963.7998323910515</v>
      </c>
      <c r="C17" s="6"/>
      <c r="D17" s="6">
        <f>'SUS Accounts'!P53</f>
        <v>23993.680000000026</v>
      </c>
      <c r="F17" t="s">
        <v>164</v>
      </c>
    </row>
    <row r="18" spans="1:6">
      <c r="A18" t="s">
        <v>90</v>
      </c>
      <c r="B18" s="6">
        <f>'Summary Accounts Group YTD'!L51</f>
        <v>-1575.7014150190589</v>
      </c>
      <c r="C18" s="6"/>
      <c r="D18" s="6">
        <f>'Summary Accounts Group YTD'!S51</f>
        <v>-18383.836666666615</v>
      </c>
    </row>
    <row r="19" spans="1:6">
      <c r="A19" t="s">
        <v>163</v>
      </c>
      <c r="B19" s="6">
        <f>'SUS Accounts'!K53</f>
        <v>465.73080890614938</v>
      </c>
      <c r="C19" s="6"/>
      <c r="D19" s="6">
        <f>'SUS Accounts'!Q53</f>
        <v>-14804.743333333332</v>
      </c>
    </row>
    <row r="20" spans="1:6">
      <c r="A20" t="s">
        <v>11</v>
      </c>
      <c r="B20" s="11">
        <f>SUM(B14:B19)</f>
        <v>-70669.025076301754</v>
      </c>
      <c r="D20" s="11">
        <f>SUM(D14:D19)</f>
        <v>-97510.359999999884</v>
      </c>
    </row>
    <row r="21" spans="1:6">
      <c r="B21" s="6"/>
      <c r="C21" s="6"/>
      <c r="D21" s="6"/>
    </row>
    <row r="22" spans="1:6">
      <c r="A22" t="s">
        <v>165</v>
      </c>
    </row>
    <row r="24" spans="1:6">
      <c r="A24" t="s">
        <v>166</v>
      </c>
    </row>
    <row r="26" spans="1:6">
      <c r="B26" s="24" t="s">
        <v>160</v>
      </c>
      <c r="D26" s="24" t="s">
        <v>161</v>
      </c>
    </row>
    <row r="27" spans="1:6">
      <c r="A27" t="s">
        <v>167</v>
      </c>
      <c r="B27" s="6">
        <f>SUM('Summary Accounts Charity YTD'!R36:R37)</f>
        <v>14713.627206956855</v>
      </c>
      <c r="C27" s="6"/>
      <c r="D27" s="6">
        <f>SUM('Summary Accounts Charity YTD'!AA36:AA37)</f>
        <v>8147.229999999985</v>
      </c>
    </row>
    <row r="28" spans="1:6">
      <c r="B28" s="6"/>
      <c r="C28" s="6"/>
      <c r="D28" s="6"/>
    </row>
    <row r="29" spans="1:6">
      <c r="A29" t="s">
        <v>168</v>
      </c>
      <c r="B29" s="6"/>
      <c r="C29" s="6"/>
      <c r="D29" s="6"/>
    </row>
    <row r="30" spans="1:6">
      <c r="A30" t="s">
        <v>169</v>
      </c>
      <c r="B30" s="6"/>
      <c r="C30" s="6"/>
      <c r="D30" s="6"/>
    </row>
    <row r="31" spans="1:6">
      <c r="B31" s="6"/>
      <c r="C31" s="6"/>
      <c r="D31" s="6"/>
    </row>
  </sheetData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N91"/>
  <sheetViews>
    <sheetView tabSelected="1" zoomScale="80" zoomScaleNormal="80" zoomScalePageLayoutView="80" workbookViewId="0">
      <pane xSplit="2" ySplit="5" topLeftCell="C6" activePane="bottomRight" state="frozen"/>
      <selection activeCell="C16" sqref="C16"/>
      <selection pane="topRight" activeCell="C16" sqref="C16"/>
      <selection pane="bottomLeft" activeCell="C16" sqref="C16"/>
      <selection pane="bottomRight" activeCell="F37" sqref="F37"/>
    </sheetView>
    <sheetView workbookViewId="1">
      <selection activeCell="S1" sqref="S1:S1048576"/>
    </sheetView>
  </sheetViews>
  <sheetFormatPr baseColWidth="10" defaultColWidth="8.83203125" defaultRowHeight="14" outlineLevelCol="1" x14ac:dyDescent="0"/>
  <cols>
    <col min="1" max="1" width="5.5" style="44" customWidth="1"/>
    <col min="2" max="2" width="37.5" bestFit="1" customWidth="1"/>
    <col min="3" max="4" width="10.5" hidden="1" customWidth="1"/>
    <col min="5" max="5" width="9.83203125" hidden="1" customWidth="1"/>
    <col min="6" max="6" width="13.1640625" customWidth="1"/>
    <col min="7" max="7" width="10.83203125" customWidth="1"/>
    <col min="8" max="8" width="10.5" bestFit="1" customWidth="1"/>
    <col min="9" max="9" width="14" customWidth="1"/>
    <col min="10" max="10" width="10.83203125" customWidth="1"/>
    <col min="11" max="11" width="9.83203125" bestFit="1" customWidth="1"/>
    <col min="12" max="12" width="13.6640625" hidden="1" customWidth="1" outlineLevel="1"/>
    <col min="13" max="13" width="10.83203125" hidden="1" customWidth="1" outlineLevel="1"/>
    <col min="14" max="14" width="9.83203125" hidden="1" customWidth="1" outlineLevel="1"/>
    <col min="15" max="15" width="13.6640625" hidden="1" customWidth="1" outlineLevel="1"/>
    <col min="16" max="16" width="11.5" customWidth="1" collapsed="1"/>
    <col min="17" max="17" width="11.5" hidden="1" customWidth="1"/>
    <col min="18" max="18" width="11.33203125" style="44" bestFit="1" customWidth="1"/>
    <col min="19" max="19" width="11.5" hidden="1" customWidth="1"/>
    <col min="20" max="20" width="10" style="44" customWidth="1"/>
    <col min="21" max="21" width="11.5" style="44" bestFit="1" customWidth="1"/>
    <col min="22" max="23" width="10" style="44" customWidth="1"/>
    <col min="24" max="24" width="37.5" customWidth="1"/>
    <col min="25" max="28" width="9.83203125" bestFit="1" customWidth="1"/>
    <col min="37" max="37" width="10.5" bestFit="1" customWidth="1"/>
    <col min="38" max="38" width="9.83203125" bestFit="1" customWidth="1"/>
    <col min="40" max="47" width="1.33203125" customWidth="1"/>
    <col min="49" max="49" width="10" style="44" customWidth="1"/>
    <col min="50" max="50" width="35.83203125" bestFit="1" customWidth="1"/>
    <col min="51" max="51" width="9.83203125" bestFit="1" customWidth="1"/>
    <col min="52" max="52" width="8.6640625" bestFit="1" customWidth="1"/>
    <col min="53" max="62" width="9.83203125" bestFit="1" customWidth="1"/>
    <col min="63" max="63" width="11.5" style="1" bestFit="1" customWidth="1"/>
    <col min="65" max="65" width="10.5" bestFit="1" customWidth="1"/>
    <col min="76" max="76" width="35.83203125" bestFit="1" customWidth="1"/>
    <col min="77" max="77" width="9.83203125" bestFit="1" customWidth="1"/>
    <col min="78" max="78" width="8.6640625" bestFit="1" customWidth="1"/>
    <col min="79" max="88" width="9.83203125" bestFit="1" customWidth="1"/>
    <col min="89" max="89" width="11.5" style="1" bestFit="1" customWidth="1"/>
    <col min="102" max="102" width="35.83203125" bestFit="1" customWidth="1"/>
    <col min="103" max="103" width="9.83203125" bestFit="1" customWidth="1"/>
    <col min="104" max="104" width="9" bestFit="1" customWidth="1"/>
    <col min="105" max="114" width="9.83203125" bestFit="1" customWidth="1"/>
    <col min="115" max="115" width="10.5" style="1" bestFit="1" customWidth="1"/>
    <col min="117" max="117" width="10.5" bestFit="1" customWidth="1"/>
    <col min="128" max="128" width="35.83203125" bestFit="1" customWidth="1"/>
    <col min="129" max="129" width="9.83203125" bestFit="1" customWidth="1"/>
    <col min="130" max="130" width="8.6640625" bestFit="1" customWidth="1"/>
    <col min="131" max="140" width="9.83203125" bestFit="1" customWidth="1"/>
    <col min="141" max="141" width="10.5" style="1" bestFit="1" customWidth="1"/>
    <col min="143" max="143" width="10.5" bestFit="1" customWidth="1"/>
  </cols>
  <sheetData>
    <row r="1" spans="1:144">
      <c r="B1" s="45" t="s">
        <v>44</v>
      </c>
      <c r="X1" s="45" t="s">
        <v>44</v>
      </c>
      <c r="AX1" s="45" t="s">
        <v>44</v>
      </c>
      <c r="BX1" s="45" t="s">
        <v>44</v>
      </c>
      <c r="CX1" s="45" t="s">
        <v>44</v>
      </c>
      <c r="DX1" s="45" t="s">
        <v>44</v>
      </c>
    </row>
    <row r="2" spans="1:144">
      <c r="D2" s="46" t="s">
        <v>45</v>
      </c>
      <c r="E2" s="47"/>
      <c r="G2" t="s">
        <v>46</v>
      </c>
      <c r="H2" s="47"/>
      <c r="J2" t="s">
        <v>46</v>
      </c>
      <c r="K2" s="47"/>
      <c r="M2" t="s">
        <v>46</v>
      </c>
      <c r="N2" s="47"/>
      <c r="O2" s="48" t="s">
        <v>47</v>
      </c>
      <c r="P2" s="24" t="s">
        <v>48</v>
      </c>
      <c r="Q2" s="49" t="s">
        <v>49</v>
      </c>
      <c r="R2" s="48" t="s">
        <v>47</v>
      </c>
      <c r="S2" s="24" t="s">
        <v>48</v>
      </c>
      <c r="X2" s="44"/>
      <c r="AX2" s="44"/>
      <c r="BX2" s="44"/>
      <c r="CX2" s="44"/>
      <c r="DX2" s="44"/>
    </row>
    <row r="3" spans="1:144">
      <c r="B3" s="50" t="s">
        <v>50</v>
      </c>
      <c r="C3" s="24" t="s">
        <v>51</v>
      </c>
      <c r="D3" s="24" t="s">
        <v>48</v>
      </c>
      <c r="E3" s="49" t="s">
        <v>52</v>
      </c>
      <c r="F3" s="24" t="s">
        <v>51</v>
      </c>
      <c r="G3" s="24" t="s">
        <v>48</v>
      </c>
      <c r="H3" s="49" t="s">
        <v>52</v>
      </c>
      <c r="I3" s="24" t="s">
        <v>51</v>
      </c>
      <c r="J3" s="24" t="s">
        <v>53</v>
      </c>
      <c r="K3" s="49" t="s">
        <v>52</v>
      </c>
      <c r="L3" s="24" t="s">
        <v>51</v>
      </c>
      <c r="M3" s="24" t="s">
        <v>54</v>
      </c>
      <c r="N3" s="49" t="s">
        <v>52</v>
      </c>
      <c r="O3" s="24" t="s">
        <v>54</v>
      </c>
      <c r="P3" s="49" t="s">
        <v>55</v>
      </c>
      <c r="Q3" s="49" t="s">
        <v>52</v>
      </c>
      <c r="R3" s="51" t="s">
        <v>56</v>
      </c>
      <c r="S3" s="49" t="s">
        <v>57</v>
      </c>
      <c r="U3" s="51"/>
      <c r="X3" s="44" t="str">
        <f>B3</f>
        <v>Management Accounts to September 2019</v>
      </c>
      <c r="AX3" s="44" t="s">
        <v>58</v>
      </c>
      <c r="BX3" s="44" t="s">
        <v>3</v>
      </c>
      <c r="CX3" s="44" t="s">
        <v>59</v>
      </c>
      <c r="DX3" s="44" t="s">
        <v>60</v>
      </c>
    </row>
    <row r="4" spans="1:144">
      <c r="C4" s="24" t="s">
        <v>61</v>
      </c>
      <c r="D4" s="24" t="s">
        <v>61</v>
      </c>
      <c r="E4" s="49" t="s">
        <v>61</v>
      </c>
      <c r="F4" s="24" t="s">
        <v>61</v>
      </c>
      <c r="G4" s="24" t="s">
        <v>61</v>
      </c>
      <c r="H4" s="49" t="s">
        <v>61</v>
      </c>
      <c r="I4" s="24" t="s">
        <v>61</v>
      </c>
      <c r="J4" s="24" t="s">
        <v>61</v>
      </c>
      <c r="K4" s="49" t="s">
        <v>61</v>
      </c>
      <c r="L4" s="24" t="s">
        <v>61</v>
      </c>
      <c r="M4" s="24" t="s">
        <v>61</v>
      </c>
      <c r="N4" s="49" t="s">
        <v>61</v>
      </c>
      <c r="O4" s="24" t="s">
        <v>61</v>
      </c>
      <c r="P4" s="49" t="s">
        <v>61</v>
      </c>
      <c r="Q4" s="49" t="s">
        <v>61</v>
      </c>
      <c r="R4" s="24" t="s">
        <v>61</v>
      </c>
      <c r="S4" s="49" t="s">
        <v>61</v>
      </c>
      <c r="X4" s="44"/>
    </row>
    <row r="5" spans="1:144">
      <c r="B5" s="52" t="s">
        <v>62</v>
      </c>
      <c r="C5" s="26"/>
      <c r="D5" s="26"/>
      <c r="E5" s="53"/>
      <c r="F5" s="26"/>
      <c r="G5" s="26"/>
      <c r="H5" s="53"/>
      <c r="I5" s="26"/>
      <c r="J5" s="26"/>
      <c r="K5" s="53"/>
      <c r="L5" s="26"/>
      <c r="M5" s="26"/>
      <c r="N5" s="53"/>
      <c r="O5" s="26"/>
      <c r="P5" s="26"/>
      <c r="Q5" s="53"/>
      <c r="R5" s="26"/>
      <c r="S5" s="26"/>
      <c r="X5" s="52" t="str">
        <f>B5</f>
        <v>Summary by Department</v>
      </c>
      <c r="Y5" s="54">
        <v>43313</v>
      </c>
      <c r="Z5" s="54">
        <v>43344</v>
      </c>
      <c r="AA5" s="54">
        <v>43374</v>
      </c>
      <c r="AB5" s="54">
        <v>43405</v>
      </c>
      <c r="AC5" s="54">
        <v>43435</v>
      </c>
      <c r="AD5" s="54">
        <v>43466</v>
      </c>
      <c r="AE5" s="54">
        <v>43497</v>
      </c>
      <c r="AF5" s="54">
        <v>43525</v>
      </c>
      <c r="AG5" s="54">
        <v>43556</v>
      </c>
      <c r="AH5" s="54">
        <v>43586</v>
      </c>
      <c r="AI5" s="54">
        <v>43617</v>
      </c>
      <c r="AJ5" s="54">
        <v>43647</v>
      </c>
      <c r="AK5" s="24" t="s">
        <v>11</v>
      </c>
      <c r="AW5" s="55"/>
      <c r="AX5" s="52" t="str">
        <f>X5</f>
        <v>Summary by Department</v>
      </c>
      <c r="AY5" s="54">
        <v>42583</v>
      </c>
      <c r="AZ5" s="54">
        <v>42614</v>
      </c>
      <c r="BA5" s="54">
        <v>42644</v>
      </c>
      <c r="BB5" s="54">
        <v>42675</v>
      </c>
      <c r="BC5" s="54">
        <v>42705</v>
      </c>
      <c r="BD5" s="54">
        <v>42736</v>
      </c>
      <c r="BE5" s="54">
        <v>42767</v>
      </c>
      <c r="BF5" s="54">
        <v>42795</v>
      </c>
      <c r="BG5" s="54">
        <v>42826</v>
      </c>
      <c r="BH5" s="54">
        <v>42856</v>
      </c>
      <c r="BI5" s="54">
        <v>42887</v>
      </c>
      <c r="BJ5" s="54">
        <v>42917</v>
      </c>
      <c r="BK5" s="56" t="s">
        <v>11</v>
      </c>
      <c r="BM5" s="56" t="s">
        <v>63</v>
      </c>
      <c r="BX5" s="52" t="str">
        <f>AX5</f>
        <v>Summary by Department</v>
      </c>
      <c r="BY5" s="54">
        <v>43313</v>
      </c>
      <c r="BZ5" s="54">
        <v>43344</v>
      </c>
      <c r="CA5" s="54">
        <v>43374</v>
      </c>
      <c r="CB5" s="54">
        <v>43405</v>
      </c>
      <c r="CC5" s="54">
        <v>43435</v>
      </c>
      <c r="CD5" s="54">
        <v>43466</v>
      </c>
      <c r="CE5" s="54">
        <v>43497</v>
      </c>
      <c r="CF5" s="54">
        <v>43525</v>
      </c>
      <c r="CG5" s="54">
        <v>43556</v>
      </c>
      <c r="CH5" s="54">
        <v>43586</v>
      </c>
      <c r="CI5" s="54">
        <v>43617</v>
      </c>
      <c r="CJ5" s="54">
        <v>43647</v>
      </c>
      <c r="CK5" s="56" t="s">
        <v>11</v>
      </c>
      <c r="CX5" s="52" t="str">
        <f>BX5</f>
        <v>Summary by Department</v>
      </c>
      <c r="CY5" s="54">
        <v>42948</v>
      </c>
      <c r="CZ5" s="54">
        <v>42979</v>
      </c>
      <c r="DA5" s="54">
        <v>43009</v>
      </c>
      <c r="DB5" s="54">
        <v>43040</v>
      </c>
      <c r="DC5" s="54">
        <v>43070</v>
      </c>
      <c r="DD5" s="54">
        <v>43101</v>
      </c>
      <c r="DE5" s="54">
        <v>43132</v>
      </c>
      <c r="DF5" s="54">
        <v>43160</v>
      </c>
      <c r="DG5" s="54">
        <v>43191</v>
      </c>
      <c r="DH5" s="54">
        <v>43221</v>
      </c>
      <c r="DI5" s="54">
        <v>43252</v>
      </c>
      <c r="DJ5" s="54">
        <v>43282</v>
      </c>
      <c r="DK5" s="56" t="s">
        <v>11</v>
      </c>
      <c r="DM5" t="s">
        <v>64</v>
      </c>
      <c r="DX5" s="52" t="str">
        <f>CX5</f>
        <v>Summary by Department</v>
      </c>
      <c r="DY5" s="54">
        <v>42217</v>
      </c>
      <c r="DZ5" s="54">
        <v>42248</v>
      </c>
      <c r="EA5" s="54">
        <v>42278</v>
      </c>
      <c r="EB5" s="54">
        <v>42309</v>
      </c>
      <c r="EC5" s="54">
        <v>42339</v>
      </c>
      <c r="ED5" s="54">
        <v>42370</v>
      </c>
      <c r="EE5" s="54">
        <v>42401</v>
      </c>
      <c r="EF5" s="54">
        <v>42430</v>
      </c>
      <c r="EG5" s="54">
        <v>42461</v>
      </c>
      <c r="EH5" s="54">
        <v>42491</v>
      </c>
      <c r="EI5" s="54">
        <v>42522</v>
      </c>
      <c r="EJ5" s="54">
        <v>42552</v>
      </c>
      <c r="EK5" s="56" t="s">
        <v>11</v>
      </c>
      <c r="EM5" s="24" t="s">
        <v>63</v>
      </c>
    </row>
    <row r="6" spans="1:144">
      <c r="A6" s="45"/>
      <c r="B6" s="1"/>
      <c r="C6" s="26"/>
      <c r="D6" s="26"/>
      <c r="E6" s="53"/>
      <c r="F6" s="26"/>
      <c r="G6" s="26"/>
      <c r="H6" s="53"/>
      <c r="I6" s="26"/>
      <c r="J6" s="26"/>
      <c r="K6" s="53"/>
      <c r="L6" s="26"/>
      <c r="M6" s="26"/>
      <c r="N6" s="53"/>
      <c r="O6" s="26"/>
      <c r="P6" s="26"/>
      <c r="Q6" s="53"/>
      <c r="R6" s="26"/>
      <c r="S6" s="26"/>
      <c r="T6" s="57"/>
      <c r="U6" s="57"/>
      <c r="V6" s="57"/>
      <c r="W6" s="57"/>
      <c r="X6" s="1"/>
      <c r="AW6" s="45"/>
      <c r="AX6" s="1"/>
      <c r="BM6" s="1"/>
      <c r="BX6" s="1"/>
      <c r="CX6" s="1"/>
      <c r="DX6" s="1"/>
    </row>
    <row r="7" spans="1:144">
      <c r="B7" s="58" t="str">
        <f>'[1]136 Union Income'!B5</f>
        <v>Union Income</v>
      </c>
      <c r="C7" s="31">
        <f>'[1]136 Union Income'!C248</f>
        <v>74554.333333333328</v>
      </c>
      <c r="D7" s="31">
        <f>'[1]136 Union Income'!D248</f>
        <v>45604.249999999993</v>
      </c>
      <c r="E7" s="59">
        <f t="shared" ref="E7:E16" si="0">C7-D7</f>
        <v>28950.083333333336</v>
      </c>
      <c r="F7" s="31">
        <f>'[1]136 Union Income'!F248</f>
        <v>74554.333333333328</v>
      </c>
      <c r="G7" s="31">
        <f>'[1]136 Union Income'!G248</f>
        <v>91208.499999999985</v>
      </c>
      <c r="H7" s="59">
        <f>F7-G7</f>
        <v>-16654.166666666657</v>
      </c>
      <c r="I7" s="31">
        <f>'[1]136 Union Income'!I248</f>
        <v>74554.333333333328</v>
      </c>
      <c r="J7" s="31">
        <f>'[1]136 Union Income'!J248</f>
        <v>77273</v>
      </c>
      <c r="K7" s="59">
        <f t="shared" ref="K7:K17" si="1">I7-J7</f>
        <v>-2718.6666666666715</v>
      </c>
      <c r="L7" s="31">
        <f>'[1]136 Union Income'!L248</f>
        <v>74554.333333333328</v>
      </c>
      <c r="M7" s="31">
        <f>'[1]136 Union Income'!M248</f>
        <v>437780</v>
      </c>
      <c r="N7" s="59">
        <f>L7-M7</f>
        <v>-363225.66666666669</v>
      </c>
      <c r="O7" s="31">
        <f>'[1]136 Union Income'!O248</f>
        <v>437780</v>
      </c>
      <c r="P7" s="60">
        <f>'[1]136 Union Income'!CM248</f>
        <v>547251.00000000012</v>
      </c>
      <c r="Q7" s="61">
        <f>O7-P7</f>
        <v>-109471.00000000012</v>
      </c>
      <c r="R7" s="60">
        <f>'[1]136 Union Income'!R248</f>
        <v>438667.35</v>
      </c>
      <c r="S7" s="60">
        <f>'[1]136 Union Income'!S248</f>
        <v>547251</v>
      </c>
      <c r="T7" s="62">
        <f>P7-S7</f>
        <v>0</v>
      </c>
      <c r="U7" s="63"/>
      <c r="V7" s="63"/>
      <c r="W7" s="57"/>
      <c r="X7" s="58" t="s">
        <v>65</v>
      </c>
      <c r="Y7" s="31">
        <f>'[1]136 Union Income'!AA248</f>
        <v>0</v>
      </c>
      <c r="Z7" s="31">
        <f>'[1]136 Union Income'!AB248</f>
        <v>74554.333333333328</v>
      </c>
      <c r="AA7" s="31">
        <f>'[1]136 Union Income'!AC248</f>
        <v>0</v>
      </c>
      <c r="AB7" s="31">
        <f>'[1]136 Union Income'!AD248</f>
        <v>0</v>
      </c>
      <c r="AC7" s="31">
        <f>'[1]136 Union Income'!AE248</f>
        <v>0</v>
      </c>
      <c r="AD7" s="31">
        <f>'[1]136 Union Income'!AF248</f>
        <v>0</v>
      </c>
      <c r="AE7" s="31">
        <f>'[1]136 Union Income'!AG248</f>
        <v>0</v>
      </c>
      <c r="AF7" s="31">
        <f>'[1]136 Union Income'!AH248</f>
        <v>0</v>
      </c>
      <c r="AG7" s="31">
        <f>'[1]136 Union Income'!AI248</f>
        <v>0</v>
      </c>
      <c r="AH7" s="31">
        <f>'[1]136 Union Income'!AJ248</f>
        <v>0</v>
      </c>
      <c r="AI7" s="31">
        <f>'[1]136 Union Income'!AK248</f>
        <v>0</v>
      </c>
      <c r="AJ7" s="31">
        <f>'[1]136 Union Income'!AL248</f>
        <v>0</v>
      </c>
      <c r="AK7" s="31">
        <f t="shared" ref="AK7:AK17" si="2">SUM(Y7:AJ7)</f>
        <v>74554.333333333328</v>
      </c>
      <c r="AL7" s="26">
        <f t="shared" ref="AL7:AL40" si="3">AK7-I7</f>
        <v>0</v>
      </c>
      <c r="AX7" s="58" t="s">
        <v>65</v>
      </c>
      <c r="AY7" s="31">
        <f>'[1]136 Union Income'!BA248</f>
        <v>0</v>
      </c>
      <c r="AZ7" s="31">
        <f>'[1]136 Union Income'!BB248</f>
        <v>77273</v>
      </c>
      <c r="BA7" s="31">
        <f>'[1]136 Union Income'!BC248</f>
        <v>33422</v>
      </c>
      <c r="BB7" s="31">
        <f>'[1]136 Union Income'!BD248</f>
        <v>36898.333333333336</v>
      </c>
      <c r="BC7" s="31">
        <f>'[1]136 Union Income'!BE248</f>
        <v>36898.333333333328</v>
      </c>
      <c r="BD7" s="31">
        <f>'[1]136 Union Income'!BF248</f>
        <v>36898.333333333336</v>
      </c>
      <c r="BE7" s="31">
        <f>'[1]136 Union Income'!BG248</f>
        <v>36065</v>
      </c>
      <c r="BF7" s="31">
        <f>'[1]136 Union Income'!BH248</f>
        <v>36065</v>
      </c>
      <c r="BG7" s="31">
        <f>'[1]136 Union Income'!BI248</f>
        <v>36065</v>
      </c>
      <c r="BH7" s="31">
        <f>'[1]136 Union Income'!BJ248</f>
        <v>40452.35</v>
      </c>
      <c r="BI7" s="31">
        <f>'[1]136 Union Income'!BK248</f>
        <v>34315</v>
      </c>
      <c r="BJ7" s="31">
        <f>'[1]136 Union Income'!BL248</f>
        <v>34315</v>
      </c>
      <c r="BK7" s="31">
        <f>SUM(AY7:BJ7)</f>
        <v>438667.35</v>
      </c>
      <c r="BM7" s="31">
        <f t="shared" ref="BM7:BM40" si="4">BK7-R7</f>
        <v>0</v>
      </c>
      <c r="BN7" s="26"/>
      <c r="BX7" s="58" t="s">
        <v>65</v>
      </c>
      <c r="BY7" s="31">
        <f>'[1]136 Union Income'!CA248</f>
        <v>45604.249999999993</v>
      </c>
      <c r="BZ7" s="31">
        <f>'[1]136 Union Income'!CB248</f>
        <v>45604.249999999993</v>
      </c>
      <c r="CA7" s="31">
        <f>'[1]136 Union Income'!CC248</f>
        <v>45604.249999999993</v>
      </c>
      <c r="CB7" s="31">
        <f>'[1]136 Union Income'!CD248</f>
        <v>45604.249999999993</v>
      </c>
      <c r="CC7" s="31">
        <f>'[1]136 Union Income'!CE248</f>
        <v>45604.249999999993</v>
      </c>
      <c r="CD7" s="31">
        <f>'[1]136 Union Income'!CF248</f>
        <v>45604.249999999993</v>
      </c>
      <c r="CE7" s="31">
        <f>'[1]136 Union Income'!CG248</f>
        <v>45604.249999999993</v>
      </c>
      <c r="CF7" s="31">
        <f>'[1]136 Union Income'!CH248</f>
        <v>45604.249999999993</v>
      </c>
      <c r="CG7" s="31">
        <f>'[1]136 Union Income'!CI248</f>
        <v>45604.249999999993</v>
      </c>
      <c r="CH7" s="31">
        <f>'[1]136 Union Income'!CJ248</f>
        <v>45604.249999999993</v>
      </c>
      <c r="CI7" s="31">
        <f>'[1]136 Union Income'!CK248</f>
        <v>45604.249999999993</v>
      </c>
      <c r="CJ7" s="31">
        <f>'[1]136 Union Income'!CL248</f>
        <v>45604.249999999993</v>
      </c>
      <c r="CK7" s="31">
        <f t="shared" ref="CK7:CK17" si="5">SUM(BY7:CJ7)</f>
        <v>547250.99999999988</v>
      </c>
      <c r="CL7" s="26">
        <f t="shared" ref="CL7:CL40" si="6">CK7-P7</f>
        <v>0</v>
      </c>
      <c r="CM7" s="26" t="e">
        <f>CK7-#REF!</f>
        <v>#REF!</v>
      </c>
      <c r="CX7" s="64" t="s">
        <v>65</v>
      </c>
      <c r="CY7" s="31">
        <f>'[1]136 Union Income'!DA248</f>
        <v>0</v>
      </c>
      <c r="CZ7" s="31">
        <f>'[1]136 Union Income'!DB248</f>
        <v>77273</v>
      </c>
      <c r="DA7" s="31">
        <f>'[1]136 Union Income'!DC248</f>
        <v>33422</v>
      </c>
      <c r="DB7" s="31">
        <f>'[1]136 Union Income'!DD248</f>
        <v>36898.333333333336</v>
      </c>
      <c r="DC7" s="31">
        <f>'[1]136 Union Income'!DE248</f>
        <v>36898.333333333328</v>
      </c>
      <c r="DD7" s="31">
        <f>'[1]136 Union Income'!DF248</f>
        <v>36898.333333333336</v>
      </c>
      <c r="DE7" s="31">
        <f>'[1]136 Union Income'!DG248</f>
        <v>36065</v>
      </c>
      <c r="DF7" s="31">
        <f>'[1]136 Union Income'!DH248</f>
        <v>36065</v>
      </c>
      <c r="DG7" s="31">
        <f>'[1]136 Union Income'!DI248</f>
        <v>36065</v>
      </c>
      <c r="DH7" s="31">
        <f>'[1]136 Union Income'!DJ248</f>
        <v>36065</v>
      </c>
      <c r="DI7" s="31">
        <f>'[1]136 Union Income'!DK248</f>
        <v>36065</v>
      </c>
      <c r="DJ7" s="31">
        <f>'[1]136 Union Income'!DL248</f>
        <v>36065</v>
      </c>
      <c r="DK7" s="31">
        <f t="shared" ref="DK7:DK16" si="7">SUM(CY7:DJ7)</f>
        <v>437780</v>
      </c>
      <c r="DM7" s="26">
        <f>O7</f>
        <v>437780</v>
      </c>
      <c r="DN7" s="26">
        <f>DK7-DM7</f>
        <v>0</v>
      </c>
      <c r="DX7" s="64" t="s">
        <v>65</v>
      </c>
      <c r="DY7" s="31">
        <f>'[1]136 Union Income'!EA248</f>
        <v>45604.249999999993</v>
      </c>
      <c r="DZ7" s="31">
        <f>'[1]136 Union Income'!EB248</f>
        <v>45604.249999999993</v>
      </c>
      <c r="EA7" s="31">
        <f>'[1]136 Union Income'!EC248</f>
        <v>45604.249999999993</v>
      </c>
      <c r="EB7" s="31">
        <f>'[1]136 Union Income'!ED248</f>
        <v>45604.249999999993</v>
      </c>
      <c r="EC7" s="31">
        <f>'[1]136 Union Income'!EE248</f>
        <v>45604.249999999993</v>
      </c>
      <c r="ED7" s="31">
        <f>'[1]136 Union Income'!EF248</f>
        <v>45604.249999999993</v>
      </c>
      <c r="EE7" s="31">
        <f>'[1]136 Union Income'!EG248</f>
        <v>45604.249999999993</v>
      </c>
      <c r="EF7" s="31">
        <f>'[1]136 Union Income'!EH248</f>
        <v>45604.249999999993</v>
      </c>
      <c r="EG7" s="31">
        <f>'[1]136 Union Income'!EI248</f>
        <v>45604.249999999993</v>
      </c>
      <c r="EH7" s="31">
        <f>'[1]136 Union Income'!EJ248</f>
        <v>45604.249999999993</v>
      </c>
      <c r="EI7" s="31">
        <f>'[1]136 Union Income'!EK248</f>
        <v>45604.249999999993</v>
      </c>
      <c r="EJ7" s="31">
        <f>'[1]136 Union Income'!EL248</f>
        <v>45604.249999999993</v>
      </c>
      <c r="EK7" s="31">
        <f t="shared" ref="EK7:EK17" si="8">SUM(DY7:EJ7)</f>
        <v>547250.99999999988</v>
      </c>
      <c r="EM7" s="26" t="e">
        <f>#REF!</f>
        <v>#REF!</v>
      </c>
      <c r="EN7" s="26" t="e">
        <f>EK7-EM7</f>
        <v>#REF!</v>
      </c>
    </row>
    <row r="8" spans="1:144">
      <c r="B8" s="58" t="s">
        <v>66</v>
      </c>
      <c r="C8" s="31">
        <f>'[1]105 unio coffee'!C256</f>
        <v>1235.900000000006</v>
      </c>
      <c r="D8" s="31">
        <f>'[1]105 unio coffee'!D256</f>
        <v>10692.033067400078</v>
      </c>
      <c r="E8" s="59">
        <f t="shared" si="0"/>
        <v>-9456.133067400071</v>
      </c>
      <c r="F8" s="31">
        <f>'[1]105 unio coffee'!F256</f>
        <v>1235.900000000006</v>
      </c>
      <c r="G8" s="31">
        <f>'[1]105 unio coffee'!G256</f>
        <v>8354.987768440229</v>
      </c>
      <c r="H8" s="59">
        <f>F8-G8</f>
        <v>-7119.087768440223</v>
      </c>
      <c r="I8" s="31">
        <f>'[1]105 unio coffee'!I256</f>
        <v>1235.900000000006</v>
      </c>
      <c r="J8" s="31">
        <f>'[1]105 unio coffee'!J256</f>
        <v>16133.529999999999</v>
      </c>
      <c r="K8" s="59">
        <f t="shared" si="1"/>
        <v>-14897.629999999994</v>
      </c>
      <c r="L8" s="31">
        <f>I8</f>
        <v>1235.900000000006</v>
      </c>
      <c r="M8" s="31">
        <f>'[1]105 unio coffee'!M256</f>
        <v>150217.66588379853</v>
      </c>
      <c r="N8" s="59">
        <f>L8-M8</f>
        <v>-148981.76588379854</v>
      </c>
      <c r="O8" s="31">
        <f>'[1]105 unio coffee'!O256</f>
        <v>150217.66588379853</v>
      </c>
      <c r="P8" s="60">
        <f>'[1]105 unio coffee'!CM256</f>
        <v>152340.09248654486</v>
      </c>
      <c r="Q8" s="61">
        <f t="shared" ref="Q8:Q17" si="9">O8-P8</f>
        <v>-2122.4266027463309</v>
      </c>
      <c r="R8" s="60">
        <f>'[1]105 unio coffee'!R256</f>
        <v>138831.29999999996</v>
      </c>
      <c r="S8" s="60">
        <f>'[1]105 unio coffee'!S256</f>
        <v>152339.62928654498</v>
      </c>
      <c r="T8" s="62">
        <f t="shared" ref="T8:T34" si="10">P8-S8</f>
        <v>0.4631999998819083</v>
      </c>
      <c r="U8" s="63"/>
      <c r="V8" s="63"/>
      <c r="W8" s="57"/>
      <c r="X8" s="58" t="s">
        <v>66</v>
      </c>
      <c r="Y8" s="31">
        <f>'[1]105 unio coffee'!AA256</f>
        <v>0</v>
      </c>
      <c r="Z8" s="31">
        <f>'[1]105 unio coffee'!AB256</f>
        <v>1235.900000000006</v>
      </c>
      <c r="AA8" s="31">
        <f>'[1]105 unio coffee'!AC256</f>
        <v>0</v>
      </c>
      <c r="AB8" s="31">
        <f>'[1]105 unio coffee'!AD256</f>
        <v>0</v>
      </c>
      <c r="AC8" s="31">
        <f>'[1]105 unio coffee'!AE256</f>
        <v>0</v>
      </c>
      <c r="AD8" s="31">
        <f>'[1]105 unio coffee'!AF256</f>
        <v>0</v>
      </c>
      <c r="AE8" s="31">
        <f>'[1]105 unio coffee'!AG256</f>
        <v>0</v>
      </c>
      <c r="AF8" s="31">
        <f>'[1]105 unio coffee'!AH256</f>
        <v>0</v>
      </c>
      <c r="AG8" s="31">
        <f>'[1]105 unio coffee'!AI256</f>
        <v>0</v>
      </c>
      <c r="AH8" s="31">
        <f>'[1]105 unio coffee'!AJ256</f>
        <v>0</v>
      </c>
      <c r="AI8" s="31">
        <f>'[1]105 unio coffee'!AK256</f>
        <v>0</v>
      </c>
      <c r="AJ8" s="31">
        <f>'[1]105 unio coffee'!AL256</f>
        <v>0</v>
      </c>
      <c r="AK8" s="31">
        <f t="shared" si="2"/>
        <v>1235.900000000006</v>
      </c>
      <c r="AL8" s="26">
        <f t="shared" si="3"/>
        <v>0</v>
      </c>
      <c r="AX8" s="58" t="s">
        <v>66</v>
      </c>
      <c r="AY8" s="31">
        <f>'[1]105 unio coffee'!BA256</f>
        <v>0</v>
      </c>
      <c r="AZ8" s="31">
        <f>'[1]105 unio coffee'!BB256</f>
        <v>16133.529999999999</v>
      </c>
      <c r="BA8" s="31">
        <f>'[1]105 unio coffee'!BC256</f>
        <v>21587.000000000007</v>
      </c>
      <c r="BB8" s="31">
        <f>'[1]105 unio coffee'!BD256</f>
        <v>29082.099999999995</v>
      </c>
      <c r="BC8" s="31">
        <f>'[1]105 unio coffee'!BE256</f>
        <v>8602.52</v>
      </c>
      <c r="BD8" s="31">
        <f>'[1]105 unio coffee'!BF256</f>
        <v>-779.01999999999452</v>
      </c>
      <c r="BE8" s="31">
        <f>'[1]105 unio coffee'!BG256</f>
        <v>12856.589999999989</v>
      </c>
      <c r="BF8" s="31">
        <f>'[1]105 unio coffee'!BH256</f>
        <v>18890.939999999981</v>
      </c>
      <c r="BG8" s="31">
        <f>'[1]105 unio coffee'!BI256</f>
        <v>18702.71</v>
      </c>
      <c r="BH8" s="31">
        <f>'[1]105 unio coffee'!BJ256</f>
        <v>5432.4199999999228</v>
      </c>
      <c r="BI8" s="31">
        <f>'[1]105 unio coffee'!BK256</f>
        <v>5470.8900000000322</v>
      </c>
      <c r="BJ8" s="31">
        <f>'[1]105 unio coffee'!BL256</f>
        <v>2851.6200000000481</v>
      </c>
      <c r="BK8" s="31">
        <f t="shared" ref="BK8:BK11" si="11">SUM(AY8:BJ8)</f>
        <v>138831.29999999999</v>
      </c>
      <c r="BM8" s="31">
        <f t="shared" si="4"/>
        <v>0</v>
      </c>
      <c r="BN8" s="26"/>
      <c r="BX8" s="58" t="s">
        <v>66</v>
      </c>
      <c r="BY8" s="31">
        <f>'[1]105 unio coffee'!CA256</f>
        <v>-2337.0452989598507</v>
      </c>
      <c r="BZ8" s="31">
        <f>'[1]105 unio coffee'!CB256</f>
        <v>10692.033067400078</v>
      </c>
      <c r="CA8" s="31">
        <f>'[1]105 unio coffee'!CC256</f>
        <v>25197.714934177773</v>
      </c>
      <c r="CB8" s="31">
        <f>'[1]105 unio coffee'!CD256</f>
        <v>22383.659493703326</v>
      </c>
      <c r="CC8" s="31">
        <f>'[1]105 unio coffee'!CE256</f>
        <v>7662.3635363425046</v>
      </c>
      <c r="CD8" s="31">
        <f>'[1]105 unio coffee'!CF256</f>
        <v>13891.463763662656</v>
      </c>
      <c r="CE8" s="31">
        <f>'[1]105 unio coffee'!CG256</f>
        <v>15802.360882013605</v>
      </c>
      <c r="CF8" s="31">
        <f>'[1]105 unio coffee'!CH256</f>
        <v>16215.446384463341</v>
      </c>
      <c r="CG8" s="31">
        <f>'[1]105 unio coffee'!CI256</f>
        <v>14469.969746434044</v>
      </c>
      <c r="CH8" s="31">
        <f>'[1]105 unio coffee'!CJ256</f>
        <v>17696.951749281157</v>
      </c>
      <c r="CI8" s="31">
        <f>'[1]105 unio coffee'!CK256</f>
        <v>6760.9814308548948</v>
      </c>
      <c r="CJ8" s="31">
        <f>'[1]105 unio coffee'!CL256</f>
        <v>3904.1927971713471</v>
      </c>
      <c r="CK8" s="31">
        <f t="shared" si="5"/>
        <v>152340.09248654486</v>
      </c>
      <c r="CL8" s="26">
        <f t="shared" si="6"/>
        <v>0</v>
      </c>
      <c r="CM8" s="26" t="e">
        <f>CK8-#REF!</f>
        <v>#REF!</v>
      </c>
      <c r="CX8" s="58" t="s">
        <v>66</v>
      </c>
      <c r="CY8" s="31">
        <f>'[1]105 unio coffee'!DA256</f>
        <v>0</v>
      </c>
      <c r="CZ8" s="31">
        <f>'[1]105 unio coffee'!DB256</f>
        <v>16133.529999999999</v>
      </c>
      <c r="DA8" s="31">
        <f>'[1]105 unio coffee'!DC256</f>
        <v>21587.000000000007</v>
      </c>
      <c r="DB8" s="31">
        <f>'[1]105 unio coffee'!DD256</f>
        <v>29082.099999999995</v>
      </c>
      <c r="DC8" s="31">
        <f>'[1]105 unio coffee'!DE256</f>
        <v>8602.52</v>
      </c>
      <c r="DD8" s="31">
        <f>'[1]105 unio coffee'!DF256</f>
        <v>-779.01999999999089</v>
      </c>
      <c r="DE8" s="31">
        <f>'[1]105 unio coffee'!DG256</f>
        <v>14121.382835465527</v>
      </c>
      <c r="DF8" s="31">
        <f>'[1]105 unio coffee'!DH256</f>
        <v>15766.998493487601</v>
      </c>
      <c r="DG8" s="31">
        <f>'[1]105 unio coffee'!DI256</f>
        <v>6451.7677102841608</v>
      </c>
      <c r="DH8" s="31">
        <f>'[1]105 unio coffee'!DJ256</f>
        <v>24969.617325536456</v>
      </c>
      <c r="DI8" s="31">
        <f>'[1]105 unio coffee'!DK256</f>
        <v>10201.316926614232</v>
      </c>
      <c r="DJ8" s="31">
        <f>'[1]105 unio coffee'!DL256</f>
        <v>4080.4525924106438</v>
      </c>
      <c r="DK8" s="31">
        <f t="shared" si="7"/>
        <v>150217.66588379862</v>
      </c>
      <c r="DM8" s="26">
        <f>O8</f>
        <v>150217.66588379853</v>
      </c>
      <c r="DN8" s="26">
        <f t="shared" ref="DN8:DN49" si="12">DK8-DM8</f>
        <v>0</v>
      </c>
      <c r="DX8" s="64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M8" s="26"/>
      <c r="EN8" s="26"/>
    </row>
    <row r="9" spans="1:144">
      <c r="B9" s="58" t="s">
        <v>67</v>
      </c>
      <c r="C9" s="31">
        <f>'[1]116 bar catering pizza'!C256</f>
        <v>5800.2400000000007</v>
      </c>
      <c r="D9" s="31">
        <f>'[1]116 bar catering pizza'!D256</f>
        <v>4946.3942913296196</v>
      </c>
      <c r="E9" s="59">
        <f t="shared" si="0"/>
        <v>853.8457086703811</v>
      </c>
      <c r="F9" s="31">
        <f>'[1]116 bar catering pizza'!F256</f>
        <v>5800.2400000000007</v>
      </c>
      <c r="G9" s="31">
        <f>'[1]116 bar catering pizza'!G256</f>
        <v>2379.6071200505867</v>
      </c>
      <c r="H9" s="59">
        <f>F9-G9</f>
        <v>3420.632879949414</v>
      </c>
      <c r="I9" s="31">
        <f>'[1]116 bar catering pizza'!I256</f>
        <v>5800.2400000000007</v>
      </c>
      <c r="J9" s="31">
        <f>'[1]116 bar catering pizza'!J256</f>
        <v>-2683.0499999999993</v>
      </c>
      <c r="K9" s="59">
        <f t="shared" si="1"/>
        <v>8483.2900000000009</v>
      </c>
      <c r="L9" s="31">
        <f>I9</f>
        <v>5800.2400000000007</v>
      </c>
      <c r="M9" s="31">
        <f>'[1]116 bar catering pizza'!M256</f>
        <v>29092.202900498494</v>
      </c>
      <c r="N9" s="59">
        <f>L9-M9</f>
        <v>-23291.962900498493</v>
      </c>
      <c r="O9" s="31">
        <f>'[1]116 bar catering pizza'!O256</f>
        <v>29092.202900498494</v>
      </c>
      <c r="P9" s="60">
        <f>'[1]116 bar catering pizza'!CM256</f>
        <v>67747.215450870921</v>
      </c>
      <c r="Q9" s="61">
        <f t="shared" si="9"/>
        <v>-38655.012550372427</v>
      </c>
      <c r="R9" s="60">
        <f>'[1]116 bar catering pizza'!R256</f>
        <v>37180.799999999988</v>
      </c>
      <c r="S9" s="60">
        <f>'[1]116 bar catering pizza'!S256</f>
        <v>67747.215450870892</v>
      </c>
      <c r="T9" s="62">
        <f t="shared" si="10"/>
        <v>0</v>
      </c>
      <c r="U9" s="63"/>
      <c r="V9" s="63"/>
      <c r="W9" s="57"/>
      <c r="X9" s="58" t="s">
        <v>67</v>
      </c>
      <c r="Y9" s="31">
        <f>'[1]116 bar catering pizza'!AA256</f>
        <v>0</v>
      </c>
      <c r="Z9" s="31">
        <f>'[1]116 bar catering pizza'!AB256</f>
        <v>5800.2400000000007</v>
      </c>
      <c r="AA9" s="31">
        <f>'[1]116 bar catering pizza'!AC256</f>
        <v>0</v>
      </c>
      <c r="AB9" s="31">
        <f>'[1]116 bar catering pizza'!AD256</f>
        <v>0</v>
      </c>
      <c r="AC9" s="31">
        <f>'[1]116 bar catering pizza'!AE256</f>
        <v>0</v>
      </c>
      <c r="AD9" s="31">
        <f>'[1]116 bar catering pizza'!AF256</f>
        <v>0</v>
      </c>
      <c r="AE9" s="31">
        <f>'[1]116 bar catering pizza'!AG256</f>
        <v>0</v>
      </c>
      <c r="AF9" s="31">
        <f>'[1]116 bar catering pizza'!AH256</f>
        <v>0</v>
      </c>
      <c r="AG9" s="31">
        <f>'[1]116 bar catering pizza'!AI256</f>
        <v>0</v>
      </c>
      <c r="AH9" s="31">
        <f>'[1]116 bar catering pizza'!AJ256</f>
        <v>0</v>
      </c>
      <c r="AI9" s="31">
        <f>'[1]116 bar catering pizza'!AK256</f>
        <v>0</v>
      </c>
      <c r="AJ9" s="31">
        <f>'[1]116 bar catering pizza'!AL256</f>
        <v>0</v>
      </c>
      <c r="AK9" s="31">
        <f t="shared" si="2"/>
        <v>5800.2400000000007</v>
      </c>
      <c r="AL9" s="26">
        <f t="shared" si="3"/>
        <v>0</v>
      </c>
      <c r="AX9" s="58" t="s">
        <v>67</v>
      </c>
      <c r="AY9" s="31">
        <f>'[1]116 bar catering pizza'!BA256</f>
        <v>0</v>
      </c>
      <c r="AZ9" s="31">
        <f>'[1]116 bar catering pizza'!BB256</f>
        <v>-2683.0499999999993</v>
      </c>
      <c r="BA9" s="31">
        <f>'[1]116 bar catering pizza'!BC256</f>
        <v>5631.9899999999971</v>
      </c>
      <c r="BB9" s="31">
        <f>'[1]116 bar catering pizza'!BD256</f>
        <v>6373.6900000000023</v>
      </c>
      <c r="BC9" s="31">
        <f>'[1]116 bar catering pizza'!BE256</f>
        <v>2135.5599999999959</v>
      </c>
      <c r="BD9" s="31">
        <f>'[1]116 bar catering pizza'!BF256</f>
        <v>2523.4200000000023</v>
      </c>
      <c r="BE9" s="31">
        <f>'[1]116 bar catering pizza'!BG256</f>
        <v>7632.4199999999928</v>
      </c>
      <c r="BF9" s="31">
        <f>'[1]116 bar catering pizza'!BH256</f>
        <v>7434.9199999999983</v>
      </c>
      <c r="BG9" s="31">
        <f>'[1]116 bar catering pizza'!BI256</f>
        <v>-77.470000000009122</v>
      </c>
      <c r="BH9" s="31">
        <f>'[1]116 bar catering pizza'!BJ256</f>
        <v>7915.639999999973</v>
      </c>
      <c r="BI9" s="31">
        <f>'[1]116 bar catering pizza'!BK256</f>
        <v>-2652.6699999999873</v>
      </c>
      <c r="BJ9" s="31">
        <f>'[1]116 bar catering pizza'!BL256</f>
        <v>2946.3500000000386</v>
      </c>
      <c r="BK9" s="31">
        <f t="shared" si="11"/>
        <v>37180.800000000003</v>
      </c>
      <c r="BM9" s="31">
        <f t="shared" si="4"/>
        <v>0</v>
      </c>
      <c r="BN9" s="26"/>
      <c r="BX9" s="58" t="s">
        <v>67</v>
      </c>
      <c r="BY9" s="31">
        <f>'[1]116 bar catering pizza'!CA256</f>
        <v>-2566.7871712790329</v>
      </c>
      <c r="BZ9" s="31">
        <f>'[1]116 bar catering pizza'!CB256</f>
        <v>4946.3942913296196</v>
      </c>
      <c r="CA9" s="31">
        <f>'[1]116 bar catering pizza'!CC256</f>
        <v>12384.967558873526</v>
      </c>
      <c r="CB9" s="31">
        <f>'[1]116 bar catering pizza'!CD256</f>
        <v>10856.896626467558</v>
      </c>
      <c r="CC9" s="31">
        <f>'[1]116 bar catering pizza'!CE256</f>
        <v>2863.029797747271</v>
      </c>
      <c r="CD9" s="31">
        <f>'[1]116 bar catering pizza'!CF256</f>
        <v>6245.5171700665996</v>
      </c>
      <c r="CE9" s="31">
        <f>'[1]116 bar catering pizza'!CG256</f>
        <v>7283.16067181584</v>
      </c>
      <c r="CF9" s="31">
        <f>'[1]116 bar catering pizza'!CH256</f>
        <v>7507.471799383864</v>
      </c>
      <c r="CG9" s="31">
        <f>'[1]116 bar catering pizza'!CI256</f>
        <v>6718.7569437173715</v>
      </c>
      <c r="CH9" s="31">
        <f>'[1]116 bar catering pizza'!CJ256</f>
        <v>8311.9496542337656</v>
      </c>
      <c r="CI9" s="31">
        <f>'[1]116 bar catering pizza'!CK256</f>
        <v>2373.5668772319968</v>
      </c>
      <c r="CJ9" s="31">
        <f>'[1]116 bar catering pizza'!CL256</f>
        <v>822.29123128253832</v>
      </c>
      <c r="CK9" s="31">
        <f t="shared" si="5"/>
        <v>67747.215450870921</v>
      </c>
      <c r="CL9" s="26">
        <f t="shared" si="6"/>
        <v>0</v>
      </c>
      <c r="CM9" s="26" t="e">
        <f>CK9-#REF!</f>
        <v>#REF!</v>
      </c>
      <c r="CX9" s="58" t="s">
        <v>67</v>
      </c>
      <c r="CY9" s="31">
        <f>'[1]116 bar catering pizza'!DA256</f>
        <v>0</v>
      </c>
      <c r="CZ9" s="31">
        <f>'[1]116 bar catering pizza'!DB256</f>
        <v>-2683.0499999999993</v>
      </c>
      <c r="DA9" s="31">
        <f>'[1]116 bar catering pizza'!DC256</f>
        <v>5631.9899999999971</v>
      </c>
      <c r="DB9" s="31">
        <f>'[1]116 bar catering pizza'!DD256</f>
        <v>6373.6900000000023</v>
      </c>
      <c r="DC9" s="31">
        <f>'[1]116 bar catering pizza'!DE256</f>
        <v>2135.5599999999959</v>
      </c>
      <c r="DD9" s="31">
        <f>'[1]116 bar catering pizza'!DF256</f>
        <v>2523.42</v>
      </c>
      <c r="DE9" s="31">
        <f>'[1]116 bar catering pizza'!DG256</f>
        <v>4394.0974136902369</v>
      </c>
      <c r="DF9" s="31">
        <f>'[1]116 bar catering pizza'!DH256</f>
        <v>3259.2189080165099</v>
      </c>
      <c r="DG9" s="31">
        <f>'[1]116 bar catering pizza'!DI256</f>
        <v>1861.3383392120452</v>
      </c>
      <c r="DH9" s="31">
        <f>'[1]116 bar catering pizza'!DJ256</f>
        <v>5057.3884468532087</v>
      </c>
      <c r="DI9" s="31">
        <f>'[1]116 bar catering pizza'!DK256</f>
        <v>1162.6689134136443</v>
      </c>
      <c r="DJ9" s="31">
        <f>'[1]116 bar catering pizza'!DL256</f>
        <v>-624.11912068719857</v>
      </c>
      <c r="DK9" s="31">
        <f t="shared" si="7"/>
        <v>29092.20290049844</v>
      </c>
      <c r="DM9" s="26">
        <f>O9</f>
        <v>29092.202900498494</v>
      </c>
      <c r="DN9" s="26">
        <f t="shared" si="12"/>
        <v>-5.4569682106375694E-11</v>
      </c>
      <c r="DX9" s="64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M9" s="26"/>
      <c r="EN9" s="26"/>
    </row>
    <row r="10" spans="1:144">
      <c r="B10" s="58" t="s">
        <v>68</v>
      </c>
      <c r="C10" s="31">
        <f>'[1]117 bar catering costa'!C254</f>
        <v>660.63000000000011</v>
      </c>
      <c r="D10" s="31">
        <f>'[1]117 bar catering costa'!D254</f>
        <v>531.07321495351493</v>
      </c>
      <c r="E10" s="59">
        <f t="shared" si="0"/>
        <v>129.55678504648517</v>
      </c>
      <c r="F10" s="31">
        <f>'[1]117 bar catering costa'!F254</f>
        <v>660.63000000000011</v>
      </c>
      <c r="G10" s="31">
        <f>'[1]117 bar catering costa'!G254</f>
        <v>333.98346422431359</v>
      </c>
      <c r="H10" s="59">
        <f t="shared" ref="H10:H11" si="13">F10-G10</f>
        <v>326.64653577568652</v>
      </c>
      <c r="I10" s="31">
        <f>'[1]117 bar catering costa'!I254</f>
        <v>660.63000000000011</v>
      </c>
      <c r="J10" s="31">
        <f>'[1]117 bar catering costa'!J254</f>
        <v>3183.41</v>
      </c>
      <c r="K10" s="59">
        <f t="shared" si="1"/>
        <v>-2522.7799999999997</v>
      </c>
      <c r="L10" s="31">
        <f>'[1]117 bar catering costa'!L254</f>
        <v>660.63000000000011</v>
      </c>
      <c r="M10" s="31">
        <f>'[1]117 bar catering costa'!M254</f>
        <v>17283.115000000005</v>
      </c>
      <c r="N10" s="59">
        <f t="shared" ref="N10:N11" si="14">L10-M10</f>
        <v>-16622.485000000004</v>
      </c>
      <c r="O10" s="31">
        <f>'[1]117 bar catering costa'!O254</f>
        <v>17283.115000000005</v>
      </c>
      <c r="P10" s="60">
        <f>'[1]117 bar catering costa'!CM254</f>
        <v>7186.0680000000029</v>
      </c>
      <c r="Q10" s="61">
        <f t="shared" si="9"/>
        <v>10097.047000000002</v>
      </c>
      <c r="R10" s="60">
        <f>'[1]117 bar catering costa'!R254</f>
        <v>9629.610000000006</v>
      </c>
      <c r="S10" s="60">
        <f>'[1]117 bar catering costa'!S254</f>
        <v>7186.0680000000011</v>
      </c>
      <c r="T10" s="62">
        <f t="shared" si="10"/>
        <v>0</v>
      </c>
      <c r="U10" s="60"/>
      <c r="V10" s="63"/>
      <c r="W10" s="57"/>
      <c r="X10" s="58" t="s">
        <v>68</v>
      </c>
      <c r="Y10" s="31">
        <f>'[1]117 bar catering costa'!AA254</f>
        <v>0</v>
      </c>
      <c r="Z10" s="31">
        <f>'[1]117 bar catering costa'!AB254</f>
        <v>660.63000000000011</v>
      </c>
      <c r="AA10" s="31">
        <f>'[1]117 bar catering costa'!AC254</f>
        <v>0</v>
      </c>
      <c r="AB10" s="31">
        <f>'[1]117 bar catering costa'!AD254</f>
        <v>0</v>
      </c>
      <c r="AC10" s="31">
        <f>'[1]117 bar catering costa'!AE254</f>
        <v>0</v>
      </c>
      <c r="AD10" s="31">
        <f>'[1]117 bar catering costa'!AF254</f>
        <v>0</v>
      </c>
      <c r="AE10" s="31">
        <f>'[1]117 bar catering costa'!AG254</f>
        <v>0</v>
      </c>
      <c r="AF10" s="31">
        <f>'[1]117 bar catering costa'!AH254</f>
        <v>0</v>
      </c>
      <c r="AG10" s="31">
        <f>'[1]117 bar catering costa'!AI254</f>
        <v>0</v>
      </c>
      <c r="AH10" s="31">
        <f>'[1]117 bar catering costa'!AJ254</f>
        <v>0</v>
      </c>
      <c r="AI10" s="31">
        <f>'[1]117 bar catering costa'!AK254</f>
        <v>0</v>
      </c>
      <c r="AJ10" s="31">
        <f>'[1]117 bar catering costa'!AL254</f>
        <v>0</v>
      </c>
      <c r="AK10" s="31">
        <f t="shared" si="2"/>
        <v>660.63000000000011</v>
      </c>
      <c r="AL10" s="26">
        <f t="shared" si="3"/>
        <v>0</v>
      </c>
      <c r="AX10" s="58" t="s">
        <v>68</v>
      </c>
      <c r="AY10" s="31">
        <f>'[1]117 bar catering costa'!BA254</f>
        <v>0</v>
      </c>
      <c r="AZ10" s="31">
        <f>'[1]117 bar catering costa'!BB254</f>
        <v>3183.41</v>
      </c>
      <c r="BA10" s="31">
        <f>'[1]117 bar catering costa'!BC254</f>
        <v>2467.4799999999996</v>
      </c>
      <c r="BB10" s="31">
        <f>'[1]117 bar catering costa'!BD254</f>
        <v>1076.4699999999993</v>
      </c>
      <c r="BC10" s="31">
        <f>'[1]117 bar catering costa'!BE254</f>
        <v>2220.7400000000007</v>
      </c>
      <c r="BD10" s="31">
        <f>'[1]117 bar catering costa'!BF254</f>
        <v>943.05000000000109</v>
      </c>
      <c r="BE10" s="31">
        <f>'[1]117 bar catering costa'!BG254</f>
        <v>-320.48999999999978</v>
      </c>
      <c r="BF10" s="31">
        <f>'[1]117 bar catering costa'!BH254</f>
        <v>-509.72</v>
      </c>
      <c r="BG10" s="31">
        <f>'[1]117 bar catering costa'!BI254</f>
        <v>199.57000000000107</v>
      </c>
      <c r="BH10" s="31">
        <f>'[1]117 bar catering costa'!BJ254</f>
        <v>-573.02</v>
      </c>
      <c r="BI10" s="31">
        <f>'[1]117 bar catering costa'!BK254</f>
        <v>153.64999999999861</v>
      </c>
      <c r="BJ10" s="31">
        <f>'[1]117 bar catering costa'!BL254</f>
        <v>788.47000000000389</v>
      </c>
      <c r="BK10" s="31">
        <f t="shared" si="11"/>
        <v>9629.6100000000042</v>
      </c>
      <c r="BM10" s="31">
        <f t="shared" si="4"/>
        <v>0</v>
      </c>
      <c r="BN10" s="26"/>
      <c r="BX10" s="58" t="s">
        <v>68</v>
      </c>
      <c r="BY10" s="31">
        <f>'[1]117 bar catering costa'!CA254</f>
        <v>-197.0897507292014</v>
      </c>
      <c r="BZ10" s="31">
        <f>'[1]117 bar catering costa'!CB254</f>
        <v>531.07321495351493</v>
      </c>
      <c r="CA10" s="31">
        <f>'[1]117 bar catering costa'!CC254</f>
        <v>1252.0052991710422</v>
      </c>
      <c r="CB10" s="31">
        <f>'[1]117 bar catering costa'!CD254</f>
        <v>1103.9076301007749</v>
      </c>
      <c r="CC10" s="31">
        <f>'[1]117 bar catering costa'!CE254</f>
        <v>329.15757165448213</v>
      </c>
      <c r="CD10" s="31">
        <f>'[1]117 bar catering costa'!CF254</f>
        <v>656.98168300733141</v>
      </c>
      <c r="CE10" s="31">
        <f>'[1]117 bar catering costa'!CG254</f>
        <v>757.54807732582867</v>
      </c>
      <c r="CF10" s="31">
        <f>'[1]117 bar catering costa'!CH254</f>
        <v>779.28787646397609</v>
      </c>
      <c r="CG10" s="31">
        <f>'[1]117 bar catering costa'!CI254</f>
        <v>702.84716340009663</v>
      </c>
      <c r="CH10" s="31">
        <f>'[1]117 bar catering costa'!CJ254</f>
        <v>857.25630881569305</v>
      </c>
      <c r="CI10" s="31">
        <f>'[1]117 bar catering costa'!CK254</f>
        <v>281.71977535368899</v>
      </c>
      <c r="CJ10" s="31">
        <f>'[1]117 bar catering costa'!CL254</f>
        <v>131.37315048277492</v>
      </c>
      <c r="CK10" s="31">
        <f t="shared" si="5"/>
        <v>7186.0680000000038</v>
      </c>
      <c r="CL10" s="26">
        <f t="shared" si="6"/>
        <v>0</v>
      </c>
      <c r="CM10" s="26" t="e">
        <f>CK10-#REF!</f>
        <v>#REF!</v>
      </c>
      <c r="CX10" s="58" t="s">
        <v>68</v>
      </c>
      <c r="CY10" s="31">
        <f>'[1]117 bar catering costa'!DA254</f>
        <v>0</v>
      </c>
      <c r="CZ10" s="31">
        <f>'[1]117 bar catering costa'!DB254</f>
        <v>3183.41</v>
      </c>
      <c r="DA10" s="31">
        <f>'[1]117 bar catering costa'!DC254</f>
        <v>2467.4799999999996</v>
      </c>
      <c r="DB10" s="31">
        <f>'[1]117 bar catering costa'!DD254</f>
        <v>1076.4699999999993</v>
      </c>
      <c r="DC10" s="31">
        <f>'[1]117 bar catering costa'!DE254</f>
        <v>2220.7400000000007</v>
      </c>
      <c r="DD10" s="31">
        <f>'[1]117 bar catering costa'!DF254</f>
        <v>943.05000000000109</v>
      </c>
      <c r="DE10" s="31">
        <f>'[1]117 bar catering costa'!DG254</f>
        <v>2014.306</v>
      </c>
      <c r="DF10" s="31">
        <f>'[1]117 bar catering costa'!DH254</f>
        <v>1167.0609999999997</v>
      </c>
      <c r="DG10" s="31">
        <f>'[1]117 bar catering costa'!DI254</f>
        <v>825.5450000000003</v>
      </c>
      <c r="DH10" s="31">
        <f>'[1]117 bar catering costa'!DJ254</f>
        <v>1268.1549999999997</v>
      </c>
      <c r="DI10" s="31">
        <f>'[1]117 bar catering costa'!DK254</f>
        <v>1091.0759999999989</v>
      </c>
      <c r="DJ10" s="31">
        <f>'[1]117 bar catering costa'!DL254</f>
        <v>1025.8219999999994</v>
      </c>
      <c r="DK10" s="31">
        <f t="shared" si="7"/>
        <v>17283.114999999998</v>
      </c>
      <c r="DM10" s="26">
        <f>O10</f>
        <v>17283.115000000005</v>
      </c>
      <c r="DN10" s="26">
        <f t="shared" si="12"/>
        <v>0</v>
      </c>
      <c r="DX10" s="64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M10" s="26"/>
      <c r="EN10" s="26"/>
    </row>
    <row r="11" spans="1:144">
      <c r="B11" s="58" t="s">
        <v>69</v>
      </c>
      <c r="C11" s="31">
        <f>'[1]118 bar catering Chip van'!C254</f>
        <v>-28.349999999999909</v>
      </c>
      <c r="D11" s="31">
        <f>'[1]118 bar catering Chip van'!D254</f>
        <v>1118.9310741297841</v>
      </c>
      <c r="E11" s="59">
        <f t="shared" si="0"/>
        <v>-1147.281074129784</v>
      </c>
      <c r="F11" s="31">
        <f>'[1]118 bar catering Chip van'!F254</f>
        <v>-28.349999999999909</v>
      </c>
      <c r="G11" s="31">
        <f>'[1]118 bar catering Chip van'!G254</f>
        <v>722.03572705204738</v>
      </c>
      <c r="H11" s="59">
        <f t="shared" si="13"/>
        <v>-750.38572705204729</v>
      </c>
      <c r="I11" s="31">
        <f>'[1]118 bar catering Chip van'!I254</f>
        <v>-28.349999999999909</v>
      </c>
      <c r="J11" s="31">
        <f>'[1]118 bar catering Chip van'!J254</f>
        <v>1775.0999999999995</v>
      </c>
      <c r="K11" s="59">
        <f t="shared" si="1"/>
        <v>-1803.4499999999994</v>
      </c>
      <c r="L11" s="31">
        <f>'[1]118 bar catering Chip van'!L254</f>
        <v>-28.349999999999909</v>
      </c>
      <c r="M11" s="31">
        <f>'[1]118 bar catering Chip van'!M254</f>
        <v>14281.900000000001</v>
      </c>
      <c r="N11" s="59">
        <f t="shared" si="14"/>
        <v>-14310.250000000002</v>
      </c>
      <c r="O11" s="31">
        <f>'[1]118 bar catering Chip van'!O254</f>
        <v>14281.900000000001</v>
      </c>
      <c r="P11" s="60">
        <f>'[1]118 bar catering Chip van'!CM254</f>
        <v>15120.000000000005</v>
      </c>
      <c r="Q11" s="61">
        <f t="shared" si="9"/>
        <v>-838.100000000004</v>
      </c>
      <c r="R11" s="60">
        <f>'[1]118 bar catering Chip van'!R254</f>
        <v>18128.37</v>
      </c>
      <c r="S11" s="60">
        <f>'[1]118 bar catering Chip van'!S254</f>
        <v>15120</v>
      </c>
      <c r="T11" s="62">
        <f t="shared" si="10"/>
        <v>0</v>
      </c>
      <c r="U11" s="60"/>
      <c r="V11" s="63"/>
      <c r="W11" s="57"/>
      <c r="X11" s="58" t="s">
        <v>69</v>
      </c>
      <c r="Y11" s="31">
        <f>'[1]118 bar catering Chip van'!AA254</f>
        <v>0</v>
      </c>
      <c r="Z11" s="31">
        <f>'[1]118 bar catering Chip van'!AB254</f>
        <v>-28.349999999999909</v>
      </c>
      <c r="AA11" s="31">
        <f>'[1]118 bar catering Chip van'!AC254</f>
        <v>0</v>
      </c>
      <c r="AB11" s="31">
        <f>'[1]118 bar catering Chip van'!AD254</f>
        <v>0</v>
      </c>
      <c r="AC11" s="31">
        <f>'[1]118 bar catering Chip van'!AE254</f>
        <v>0</v>
      </c>
      <c r="AD11" s="31">
        <f>'[1]118 bar catering Chip van'!AF254</f>
        <v>0</v>
      </c>
      <c r="AE11" s="31">
        <f>'[1]118 bar catering Chip van'!AG254</f>
        <v>0</v>
      </c>
      <c r="AF11" s="31">
        <f>'[1]118 bar catering Chip van'!AH254</f>
        <v>0</v>
      </c>
      <c r="AG11" s="31">
        <f>'[1]118 bar catering Chip van'!AI254</f>
        <v>0</v>
      </c>
      <c r="AH11" s="31">
        <f>'[1]118 bar catering Chip van'!AJ254</f>
        <v>0</v>
      </c>
      <c r="AI11" s="31">
        <f>'[1]118 bar catering Chip van'!AK254</f>
        <v>0</v>
      </c>
      <c r="AJ11" s="31">
        <f>'[1]118 bar catering Chip van'!AL254</f>
        <v>0</v>
      </c>
      <c r="AK11" s="31">
        <f t="shared" si="2"/>
        <v>-28.349999999999909</v>
      </c>
      <c r="AL11" s="26">
        <f t="shared" si="3"/>
        <v>0</v>
      </c>
      <c r="AX11" s="58" t="s">
        <v>69</v>
      </c>
      <c r="AY11" s="31">
        <f>'[1]118 bar catering Chip van'!BA254</f>
        <v>0</v>
      </c>
      <c r="AZ11" s="31">
        <f>'[1]118 bar catering Chip van'!BB254</f>
        <v>1775.0999999999995</v>
      </c>
      <c r="BA11" s="31">
        <f>'[1]118 bar catering Chip van'!BC254</f>
        <v>1812.5400000000009</v>
      </c>
      <c r="BB11" s="31">
        <f>'[1]118 bar catering Chip van'!BD254</f>
        <v>2275.1800000000003</v>
      </c>
      <c r="BC11" s="31">
        <f>'[1]118 bar catering Chip van'!BE254</f>
        <v>1221.4299999999994</v>
      </c>
      <c r="BD11" s="31">
        <f>'[1]118 bar catering Chip van'!BF254</f>
        <v>1872.6500000000028</v>
      </c>
      <c r="BE11" s="31">
        <f>'[1]118 bar catering Chip van'!BG254</f>
        <v>2450.2699999999977</v>
      </c>
      <c r="BF11" s="31">
        <f>'[1]118 bar catering Chip van'!BH254</f>
        <v>2797.2899999999991</v>
      </c>
      <c r="BG11" s="31">
        <f>'[1]118 bar catering Chip van'!BI254</f>
        <v>-661.34000000000015</v>
      </c>
      <c r="BH11" s="31">
        <f>'[1]118 bar catering Chip van'!BJ254</f>
        <v>2137.4699999999966</v>
      </c>
      <c r="BI11" s="31">
        <f>'[1]118 bar catering Chip van'!BK254</f>
        <v>1315.6200000000017</v>
      </c>
      <c r="BJ11" s="31">
        <f>'[1]118 bar catering Chip van'!BL254</f>
        <v>1132.1599999999999</v>
      </c>
      <c r="BK11" s="31">
        <f t="shared" si="11"/>
        <v>18128.37</v>
      </c>
      <c r="BM11" s="31">
        <f t="shared" si="4"/>
        <v>0</v>
      </c>
      <c r="BN11" s="26"/>
      <c r="BX11" s="58" t="s">
        <v>69</v>
      </c>
      <c r="BY11" s="31">
        <f>'[1]118 bar catering Chip van'!CA254</f>
        <v>-396.89534707773657</v>
      </c>
      <c r="BZ11" s="31">
        <f>'[1]118 bar catering Chip van'!CB254</f>
        <v>1118.9310741297841</v>
      </c>
      <c r="CA11" s="31">
        <f>'[1]118 bar catering Chip van'!CC254</f>
        <v>2619.7048743031146</v>
      </c>
      <c r="CB11" s="31">
        <f>'[1]118 bar catering Chip van'!CD254</f>
        <v>2311.4080090739421</v>
      </c>
      <c r="CC11" s="31">
        <f>'[1]118 bar catering Chip van'!CE254</f>
        <v>698.60062422723956</v>
      </c>
      <c r="CD11" s="31">
        <f>'[1]118 bar catering Chip van'!CF254</f>
        <v>1381.0363878088365</v>
      </c>
      <c r="CE11" s="31">
        <f>'[1]118 bar catering Chip van'!CG254</f>
        <v>1590.3867733377488</v>
      </c>
      <c r="CF11" s="31">
        <f>'[1]118 bar catering Chip van'!CH254</f>
        <v>1635.6427990880438</v>
      </c>
      <c r="CG11" s="31">
        <f>'[1]118 bar catering Chip van'!CI254</f>
        <v>1476.515161486298</v>
      </c>
      <c r="CH11" s="31">
        <f>'[1]118 bar catering Chip van'!CJ254</f>
        <v>1797.9507100212145</v>
      </c>
      <c r="CI11" s="31">
        <f>'[1]118 bar catering Chip van'!CK254</f>
        <v>599.84873984764488</v>
      </c>
      <c r="CJ11" s="31">
        <f>'[1]118 bar catering Chip van'!CL254</f>
        <v>286.87019375387047</v>
      </c>
      <c r="CK11" s="31">
        <f t="shared" si="5"/>
        <v>15120</v>
      </c>
      <c r="CL11" s="26">
        <f t="shared" si="6"/>
        <v>0</v>
      </c>
      <c r="CM11" s="26" t="e">
        <f>CK11-#REF!</f>
        <v>#REF!</v>
      </c>
      <c r="CX11" s="58" t="s">
        <v>69</v>
      </c>
      <c r="CY11" s="31">
        <f>'[1]118 bar catering Chip van'!DA254</f>
        <v>0</v>
      </c>
      <c r="CZ11" s="31">
        <f>'[1]118 bar catering Chip van'!DB254</f>
        <v>1775.0999999999995</v>
      </c>
      <c r="DA11" s="31">
        <f>'[1]118 bar catering Chip van'!DC254</f>
        <v>1812.5400000000009</v>
      </c>
      <c r="DB11" s="31">
        <f>'[1]118 bar catering Chip van'!DD254</f>
        <v>2275.1800000000003</v>
      </c>
      <c r="DC11" s="31">
        <f>'[1]118 bar catering Chip van'!DE254</f>
        <v>1221.4299999999994</v>
      </c>
      <c r="DD11" s="31">
        <f>'[1]118 bar catering Chip van'!DF254</f>
        <v>1872.6500000000028</v>
      </c>
      <c r="DE11" s="31">
        <f>'[1]118 bar catering Chip van'!DG254</f>
        <v>1850</v>
      </c>
      <c r="DF11" s="31">
        <f>'[1]118 bar catering Chip van'!DH254</f>
        <v>1465</v>
      </c>
      <c r="DG11" s="31">
        <f>'[1]118 bar catering Chip van'!DI254</f>
        <v>-460</v>
      </c>
      <c r="DH11" s="31">
        <f>'[1]118 bar catering Chip van'!DJ254</f>
        <v>1850</v>
      </c>
      <c r="DI11" s="31">
        <f>'[1]118 bar catering Chip van'!DK254</f>
        <v>1080</v>
      </c>
      <c r="DJ11" s="31">
        <f>'[1]118 bar catering Chip van'!DL254</f>
        <v>-460</v>
      </c>
      <c r="DK11" s="31">
        <f t="shared" si="7"/>
        <v>14281.900000000003</v>
      </c>
      <c r="DM11" s="26">
        <f>O11</f>
        <v>14281.900000000001</v>
      </c>
      <c r="DN11" s="26">
        <f t="shared" si="12"/>
        <v>0</v>
      </c>
      <c r="DX11" s="64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M11" s="26"/>
      <c r="EN11" s="26"/>
    </row>
    <row r="12" spans="1:144">
      <c r="C12" s="26"/>
      <c r="D12" s="26"/>
      <c r="E12" s="53"/>
      <c r="F12" s="26"/>
      <c r="G12" s="26"/>
      <c r="H12" s="53"/>
      <c r="I12" s="26"/>
      <c r="J12" s="26"/>
      <c r="K12" s="53"/>
      <c r="L12" s="26"/>
      <c r="M12" s="26"/>
      <c r="N12" s="53"/>
      <c r="O12" s="26"/>
      <c r="P12" s="65"/>
      <c r="Q12" s="61">
        <f t="shared" si="9"/>
        <v>0</v>
      </c>
      <c r="R12" s="65"/>
      <c r="S12" s="65"/>
      <c r="T12" s="62">
        <f t="shared" si="10"/>
        <v>0</v>
      </c>
      <c r="U12" s="57"/>
      <c r="V12" s="63"/>
      <c r="W12" s="57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31">
        <f t="shared" si="2"/>
        <v>0</v>
      </c>
      <c r="AL12" s="26">
        <f t="shared" si="3"/>
        <v>0</v>
      </c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31">
        <f>SUM(AY12:BJ12)</f>
        <v>0</v>
      </c>
      <c r="BM12" s="31">
        <f t="shared" si="4"/>
        <v>0</v>
      </c>
      <c r="BN12" s="26"/>
      <c r="BX12" s="64">
        <v>0</v>
      </c>
      <c r="CK12" s="31">
        <f t="shared" si="5"/>
        <v>0</v>
      </c>
      <c r="CL12" s="26">
        <f t="shared" si="6"/>
        <v>0</v>
      </c>
      <c r="CM12" s="26" t="e">
        <f>CK12-#REF!</f>
        <v>#REF!</v>
      </c>
      <c r="CX12" s="64">
        <v>0</v>
      </c>
      <c r="DK12" s="31">
        <f t="shared" si="7"/>
        <v>0</v>
      </c>
      <c r="DM12" s="26">
        <f t="shared" ref="DM12:DM49" si="15">SUM(CY12:DF12)</f>
        <v>0</v>
      </c>
      <c r="DN12" s="26">
        <f t="shared" si="12"/>
        <v>0</v>
      </c>
      <c r="DX12" s="64">
        <v>0</v>
      </c>
      <c r="EK12" s="31">
        <f t="shared" si="8"/>
        <v>0</v>
      </c>
      <c r="EM12" s="26" t="e">
        <f>#REF!</f>
        <v>#REF!</v>
      </c>
      <c r="EN12" s="26" t="e">
        <f t="shared" ref="EN12:EN49" si="16">EK12-EM12</f>
        <v>#REF!</v>
      </c>
    </row>
    <row r="13" spans="1:144">
      <c r="B13" s="66" t="str">
        <f>'[1]132 Advice &amp; Student Rights'!B5</f>
        <v>Advice &amp; Student Rights</v>
      </c>
      <c r="C13" s="26">
        <f>'[1]132 Advice &amp; Student Rights'!C243</f>
        <v>-23007.88</v>
      </c>
      <c r="D13" s="26">
        <f>'[1]132 Advice &amp; Student Rights'!D243</f>
        <v>-15019.581374362557</v>
      </c>
      <c r="E13" s="53">
        <f t="shared" si="0"/>
        <v>-7988.2986256374443</v>
      </c>
      <c r="F13" s="26">
        <f>'[1]132 Advice &amp; Student Rights'!F243</f>
        <v>-23007.88</v>
      </c>
      <c r="G13" s="26">
        <f>'[1]132 Advice &amp; Student Rights'!G243</f>
        <v>-27106.498041029226</v>
      </c>
      <c r="H13" s="53">
        <f>F13-G13</f>
        <v>4098.6180410292254</v>
      </c>
      <c r="I13" s="26">
        <f>'[1]132 Advice &amp; Student Rights'!I243</f>
        <v>-23007.88</v>
      </c>
      <c r="J13" s="26">
        <f>'[1]132 Advice &amp; Student Rights'!J243</f>
        <v>-25256.210000000003</v>
      </c>
      <c r="K13" s="53">
        <f t="shared" si="1"/>
        <v>2248.3300000000017</v>
      </c>
      <c r="L13" s="26">
        <f>'[1]132 Advice &amp; Student Rights'!L243</f>
        <v>-23007.88</v>
      </c>
      <c r="M13" s="26">
        <f>'[1]132 Advice &amp; Student Rights'!M243</f>
        <v>-149028.44999999998</v>
      </c>
      <c r="N13" s="53">
        <f>L13-M13</f>
        <v>126020.56999999998</v>
      </c>
      <c r="O13" s="26">
        <f>'[1]132 Advice &amp; Student Rights'!O243</f>
        <v>-149028.44999999998</v>
      </c>
      <c r="P13" s="67">
        <f>'[1]132 Advice &amp; Student Rights'!CM243</f>
        <v>-164400.99999999997</v>
      </c>
      <c r="Q13" s="61">
        <f t="shared" si="9"/>
        <v>15372.549999999988</v>
      </c>
      <c r="R13" s="67">
        <f>'[1]132 Advice &amp; Student Rights'!R243</f>
        <v>-149025.77999999994</v>
      </c>
      <c r="S13" s="67">
        <f>'[1]132 Advice &amp; Student Rights'!S243</f>
        <v>-164401</v>
      </c>
      <c r="T13" s="62">
        <f t="shared" si="10"/>
        <v>0</v>
      </c>
      <c r="U13" s="26"/>
      <c r="V13" s="63"/>
      <c r="W13" s="57"/>
      <c r="X13" s="66" t="s">
        <v>70</v>
      </c>
      <c r="Y13" s="26">
        <f>'[1]132 Advice &amp; Student Rights'!AA243</f>
        <v>0</v>
      </c>
      <c r="Z13" s="26">
        <f>'[1]132 Advice &amp; Student Rights'!AB243</f>
        <v>-23007.88</v>
      </c>
      <c r="AA13" s="26">
        <f>'[1]132 Advice &amp; Student Rights'!AC243</f>
        <v>0</v>
      </c>
      <c r="AB13" s="26">
        <f>'[1]132 Advice &amp; Student Rights'!AD243</f>
        <v>0</v>
      </c>
      <c r="AC13" s="26">
        <f>'[1]132 Advice &amp; Student Rights'!AE243</f>
        <v>0</v>
      </c>
      <c r="AD13" s="26">
        <f>'[1]132 Advice &amp; Student Rights'!AF243</f>
        <v>0</v>
      </c>
      <c r="AE13" s="26">
        <f>'[1]132 Advice &amp; Student Rights'!AG243</f>
        <v>0</v>
      </c>
      <c r="AF13" s="26">
        <f>'[1]132 Advice &amp; Student Rights'!AH243</f>
        <v>0</v>
      </c>
      <c r="AG13" s="26">
        <f>'[1]132 Advice &amp; Student Rights'!AI243</f>
        <v>0</v>
      </c>
      <c r="AH13" s="26">
        <f>'[1]132 Advice &amp; Student Rights'!AJ243</f>
        <v>0</v>
      </c>
      <c r="AI13" s="26">
        <f>'[1]132 Advice &amp; Student Rights'!AK243</f>
        <v>0</v>
      </c>
      <c r="AJ13" s="26">
        <f>'[1]132 Advice &amp; Student Rights'!AL243</f>
        <v>0</v>
      </c>
      <c r="AK13" s="31">
        <f t="shared" si="2"/>
        <v>-23007.88</v>
      </c>
      <c r="AL13" s="26">
        <f t="shared" si="3"/>
        <v>0</v>
      </c>
      <c r="AX13" s="66" t="s">
        <v>70</v>
      </c>
      <c r="AY13" s="26">
        <f>'[1]132 Advice &amp; Student Rights'!BA243</f>
        <v>0</v>
      </c>
      <c r="AZ13" s="26">
        <f>'[1]132 Advice &amp; Student Rights'!BB243</f>
        <v>-25256.210000000003</v>
      </c>
      <c r="BA13" s="26">
        <f>'[1]132 Advice &amp; Student Rights'!BC243</f>
        <v>-13700.19</v>
      </c>
      <c r="BB13" s="26">
        <f>'[1]132 Advice &amp; Student Rights'!BD243</f>
        <v>-11819.58</v>
      </c>
      <c r="BC13" s="26">
        <f>'[1]132 Advice &amp; Student Rights'!BE243</f>
        <v>-14005.39</v>
      </c>
      <c r="BD13" s="26">
        <f>'[1]132 Advice &amp; Student Rights'!BF243</f>
        <v>-9174.4799999999977</v>
      </c>
      <c r="BE13" s="26">
        <f>'[1]132 Advice &amp; Student Rights'!BG243</f>
        <v>-12087.830000000005</v>
      </c>
      <c r="BF13" s="26">
        <f>'[1]132 Advice &amp; Student Rights'!BH243</f>
        <v>-11963.909999999991</v>
      </c>
      <c r="BG13" s="26">
        <f>'[1]132 Advice &amp; Student Rights'!BI243</f>
        <v>-11922.629999999996</v>
      </c>
      <c r="BH13" s="26">
        <f>'[1]132 Advice &amp; Student Rights'!BJ243</f>
        <v>-12079.019999999995</v>
      </c>
      <c r="BI13" s="26">
        <f>'[1]132 Advice &amp; Student Rights'!BK243</f>
        <v>-12839.559999999994</v>
      </c>
      <c r="BJ13" s="26">
        <f>'[1]132 Advice &amp; Student Rights'!BL243</f>
        <v>-14176.98</v>
      </c>
      <c r="BK13" s="31">
        <f>SUM(AY13:BJ13)</f>
        <v>-149025.77999999997</v>
      </c>
      <c r="BM13" s="31">
        <f t="shared" si="4"/>
        <v>0</v>
      </c>
      <c r="BN13" s="26"/>
      <c r="BX13" s="64" t="s">
        <v>70</v>
      </c>
      <c r="BY13" s="26">
        <f>'[1]132 Advice &amp; Student Rights'!CA243</f>
        <v>-12086.916666666668</v>
      </c>
      <c r="BZ13" s="26">
        <f>'[1]132 Advice &amp; Student Rights'!CB243</f>
        <v>-15019.581374362557</v>
      </c>
      <c r="CA13" s="26">
        <f>'[1]132 Advice &amp; Student Rights'!CC243</f>
        <v>-13919.252988773658</v>
      </c>
      <c r="CB13" s="26">
        <f>'[1]132 Advice &amp; Student Rights'!CD243</f>
        <v>-13766.952242838181</v>
      </c>
      <c r="CC13" s="26">
        <f>'[1]132 Advice &amp; Student Rights'!CE243</f>
        <v>-13191.032498382805</v>
      </c>
      <c r="CD13" s="26">
        <f>'[1]132 Advice &amp; Student Rights'!CF243</f>
        <v>-13810.37839062065</v>
      </c>
      <c r="CE13" s="26">
        <f>'[1]132 Advice &amp; Student Rights'!CG243</f>
        <v>-14009.595740432536</v>
      </c>
      <c r="CF13" s="26">
        <f>'[1]132 Advice &amp; Student Rights'!CH243</f>
        <v>-13764.048774385328</v>
      </c>
      <c r="CG13" s="26">
        <f>'[1]132 Advice &amp; Student Rights'!CI243</f>
        <v>-13119.300193402525</v>
      </c>
      <c r="CH13" s="26">
        <f>'[1]132 Advice &amp; Student Rights'!CJ243</f>
        <v>-14408.844559996998</v>
      </c>
      <c r="CI13" s="26">
        <f>'[1]132 Advice &amp; Student Rights'!CK243</f>
        <v>-13557.881982138146</v>
      </c>
      <c r="CJ13" s="26">
        <f>'[1]132 Advice &amp; Student Rights'!CL243</f>
        <v>-13747.214587999963</v>
      </c>
      <c r="CK13" s="31">
        <f t="shared" si="5"/>
        <v>-164401.00000000003</v>
      </c>
      <c r="CL13" s="26">
        <f t="shared" si="6"/>
        <v>0</v>
      </c>
      <c r="CM13" s="26" t="e">
        <f>CK13-#REF!</f>
        <v>#REF!</v>
      </c>
      <c r="CX13" s="64" t="s">
        <v>70</v>
      </c>
      <c r="CY13" s="26">
        <f>'[1]132 Advice &amp; Student Rights'!DA243</f>
        <v>0</v>
      </c>
      <c r="CZ13" s="26">
        <f>'[1]132 Advice &amp; Student Rights'!DB243</f>
        <v>-25256.210000000003</v>
      </c>
      <c r="DA13" s="26">
        <f>'[1]132 Advice &amp; Student Rights'!DC243</f>
        <v>-13700.19</v>
      </c>
      <c r="DB13" s="26">
        <f>'[1]132 Advice &amp; Student Rights'!DD243</f>
        <v>-11819.58</v>
      </c>
      <c r="DC13" s="26">
        <f>'[1]132 Advice &amp; Student Rights'!DE243</f>
        <v>-14005.39</v>
      </c>
      <c r="DD13" s="26">
        <f>'[1]132 Advice &amp; Student Rights'!DF243</f>
        <v>-9174.4799999999977</v>
      </c>
      <c r="DE13" s="26">
        <f>'[1]132 Advice &amp; Student Rights'!DG243</f>
        <v>-12626.955</v>
      </c>
      <c r="DF13" s="26">
        <f>'[1]132 Advice &amp; Student Rights'!DH243</f>
        <v>-13157.825000000001</v>
      </c>
      <c r="DG13" s="26">
        <f>'[1]132 Advice &amp; Student Rights'!DI243</f>
        <v>-12399.205</v>
      </c>
      <c r="DH13" s="26">
        <f>'[1]132 Advice &amp; Student Rights'!DJ243</f>
        <v>-12674.205</v>
      </c>
      <c r="DI13" s="26">
        <f>'[1]132 Advice &amp; Student Rights'!DK243</f>
        <v>-12280.205</v>
      </c>
      <c r="DJ13" s="26">
        <f>'[1]132 Advice &amp; Student Rights'!DL243</f>
        <v>-11934.205</v>
      </c>
      <c r="DK13" s="31">
        <f t="shared" si="7"/>
        <v>-149028.44999999998</v>
      </c>
      <c r="DM13" s="26">
        <f>O13</f>
        <v>-149028.44999999998</v>
      </c>
      <c r="DN13" s="26">
        <f t="shared" si="12"/>
        <v>0</v>
      </c>
      <c r="DX13" s="64" t="s">
        <v>70</v>
      </c>
      <c r="DY13" s="26">
        <f>'[1]132 Advice &amp; Student Rights'!EA243</f>
        <v>-12086.916666666668</v>
      </c>
      <c r="DZ13" s="26">
        <f>'[1]132 Advice &amp; Student Rights'!EB243</f>
        <v>-15019.581374362557</v>
      </c>
      <c r="EA13" s="26">
        <f>'[1]132 Advice &amp; Student Rights'!EC243</f>
        <v>-13919.252988773658</v>
      </c>
      <c r="EB13" s="26">
        <f>'[1]132 Advice &amp; Student Rights'!ED243</f>
        <v>-13766.952242838181</v>
      </c>
      <c r="EC13" s="26">
        <f>'[1]132 Advice &amp; Student Rights'!EE243</f>
        <v>-13191.032498382805</v>
      </c>
      <c r="ED13" s="26">
        <f>'[1]132 Advice &amp; Student Rights'!EF243</f>
        <v>-13810.37839062065</v>
      </c>
      <c r="EE13" s="26">
        <f>'[1]132 Advice &amp; Student Rights'!EG243</f>
        <v>-14009.595740432536</v>
      </c>
      <c r="EF13" s="26">
        <f>'[1]132 Advice &amp; Student Rights'!EH243</f>
        <v>-13764.048774385328</v>
      </c>
      <c r="EG13" s="26">
        <f>'[1]132 Advice &amp; Student Rights'!EI243</f>
        <v>-13119.300193402525</v>
      </c>
      <c r="EH13" s="26">
        <f>'[1]132 Advice &amp; Student Rights'!EJ243</f>
        <v>-14408.844559996998</v>
      </c>
      <c r="EI13" s="26">
        <f>'[1]132 Advice &amp; Student Rights'!EK243</f>
        <v>-13557.881982138146</v>
      </c>
      <c r="EJ13" s="26">
        <f>'[1]132 Advice &amp; Student Rights'!EL243</f>
        <v>-13747.214587999963</v>
      </c>
      <c r="EK13" s="31">
        <f t="shared" si="8"/>
        <v>-164401.00000000003</v>
      </c>
      <c r="EM13" s="26" t="e">
        <f>#REF!</f>
        <v>#REF!</v>
      </c>
      <c r="EN13" s="26" t="e">
        <f t="shared" si="16"/>
        <v>#REF!</v>
      </c>
    </row>
    <row r="14" spans="1:144">
      <c r="B14" s="66" t="s">
        <v>36</v>
      </c>
      <c r="C14" s="26">
        <f>'[1]133 Housing'!C253</f>
        <v>-7179.7599999999984</v>
      </c>
      <c r="D14" s="26">
        <f>'[1]133 Housing'!D253</f>
        <v>-5635.6118082864077</v>
      </c>
      <c r="E14" s="53">
        <f t="shared" si="0"/>
        <v>-1544.1481917135907</v>
      </c>
      <c r="F14" s="26">
        <f>'[1]133 Housing'!F253</f>
        <v>-7179.7599999999984</v>
      </c>
      <c r="G14" s="26">
        <f>'[1]133 Housing'!G253</f>
        <v>-11271.223616572815</v>
      </c>
      <c r="H14" s="53">
        <f t="shared" ref="H14" si="17">F14-G14</f>
        <v>4091.463616572817</v>
      </c>
      <c r="I14" s="26">
        <f>'[1]133 Housing'!I253</f>
        <v>-7179.7599999999984</v>
      </c>
      <c r="J14" s="26">
        <f>'[1]133 Housing'!J253</f>
        <v>-1814.3900000000017</v>
      </c>
      <c r="K14" s="53">
        <f t="shared" si="1"/>
        <v>-5365.3699999999972</v>
      </c>
      <c r="L14" s="26"/>
      <c r="M14" s="26"/>
      <c r="N14" s="53"/>
      <c r="O14" s="26"/>
      <c r="P14" s="26">
        <f>'[1]133 Housing'!CM253</f>
        <v>-49224.341699436882</v>
      </c>
      <c r="Q14" s="61"/>
      <c r="R14" s="26">
        <f>'[1]133 Housing'!R253</f>
        <v>-16468</v>
      </c>
      <c r="S14" s="67"/>
      <c r="T14" s="62">
        <f t="shared" si="10"/>
        <v>-49224.341699436882</v>
      </c>
      <c r="U14" s="26"/>
      <c r="V14" s="63"/>
      <c r="W14" s="57"/>
      <c r="X14" s="66" t="str">
        <f>B14</f>
        <v>Housing</v>
      </c>
      <c r="Y14" s="26">
        <f>'[1]133 Housing'!AA253</f>
        <v>0</v>
      </c>
      <c r="Z14" s="26">
        <f>'[1]133 Housing'!AB253</f>
        <v>-7179.7599999999984</v>
      </c>
      <c r="AA14" s="26">
        <f>'[1]133 Housing'!AC253</f>
        <v>0</v>
      </c>
      <c r="AB14" s="26">
        <f>'[1]133 Housing'!AD253</f>
        <v>0</v>
      </c>
      <c r="AC14" s="26">
        <f>'[1]133 Housing'!AE253</f>
        <v>0</v>
      </c>
      <c r="AD14" s="26">
        <f>'[1]133 Housing'!AF253</f>
        <v>0</v>
      </c>
      <c r="AE14" s="26">
        <f>'[1]133 Housing'!AG253</f>
        <v>0</v>
      </c>
      <c r="AF14" s="26">
        <f>'[1]133 Housing'!AH253</f>
        <v>0</v>
      </c>
      <c r="AG14" s="26">
        <f>'[1]133 Housing'!AI253</f>
        <v>0</v>
      </c>
      <c r="AH14" s="26">
        <f>'[1]133 Housing'!AJ253</f>
        <v>0</v>
      </c>
      <c r="AI14" s="26">
        <f>'[1]133 Housing'!AK253</f>
        <v>0</v>
      </c>
      <c r="AJ14" s="26">
        <f>'[1]133 Housing'!AL253</f>
        <v>0</v>
      </c>
      <c r="AK14" s="31">
        <f t="shared" si="2"/>
        <v>-7179.7599999999984</v>
      </c>
      <c r="AL14" s="26"/>
      <c r="AX14" s="6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31"/>
      <c r="BM14" s="31"/>
      <c r="BN14" s="26"/>
      <c r="BX14" s="64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31"/>
      <c r="CL14" s="26"/>
      <c r="CM14" s="26"/>
      <c r="CX14" s="64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31"/>
      <c r="DM14" s="26"/>
      <c r="DN14" s="26"/>
      <c r="DX14" s="64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31"/>
      <c r="EM14" s="26"/>
      <c r="EN14" s="26"/>
    </row>
    <row r="15" spans="1:144">
      <c r="B15" s="66" t="str">
        <f>'[1]141 Education &amp; Engagement'!B5</f>
        <v>Education &amp; Engagement</v>
      </c>
      <c r="C15" s="26">
        <f>'[1]141 Education &amp; Engagement'!C248</f>
        <v>-34587.49</v>
      </c>
      <c r="D15" s="26">
        <f>'[1]141 Education &amp; Engagement'!D248</f>
        <v>-15532.733033721681</v>
      </c>
      <c r="E15" s="53">
        <f t="shared" si="0"/>
        <v>-19054.756966278317</v>
      </c>
      <c r="F15" s="26">
        <f>'[1]141 Education &amp; Engagement'!F248</f>
        <v>-34587.49</v>
      </c>
      <c r="G15" s="26">
        <f>'[1]141 Education &amp; Engagement'!G248</f>
        <v>-31065.466067443362</v>
      </c>
      <c r="H15" s="53">
        <f>F15-G15</f>
        <v>-3522.0239325566363</v>
      </c>
      <c r="I15" s="26">
        <f>'[1]141 Education &amp; Engagement'!I248</f>
        <v>-34587.49</v>
      </c>
      <c r="J15" s="26">
        <f>'[1]141 Education &amp; Engagement'!J248</f>
        <v>-34175.24</v>
      </c>
      <c r="K15" s="53">
        <f t="shared" si="1"/>
        <v>-412.25</v>
      </c>
      <c r="L15" s="26">
        <f>'[1]141 Education &amp; Engagement'!L248</f>
        <v>-34587.49</v>
      </c>
      <c r="M15" s="26">
        <f>'[1]141 Education &amp; Engagement'!M248</f>
        <v>-227691.57000000004</v>
      </c>
      <c r="N15" s="53">
        <f>L15-M15</f>
        <v>193104.08000000005</v>
      </c>
      <c r="O15" s="26">
        <f>'[1]141 Education &amp; Engagement'!O248</f>
        <v>-227691.57000000004</v>
      </c>
      <c r="P15" s="67">
        <f>'[1]141 Education &amp; Engagement'!CM248</f>
        <v>-197744.72169743304</v>
      </c>
      <c r="Q15" s="61">
        <f t="shared" si="9"/>
        <v>-29946.848302566999</v>
      </c>
      <c r="R15" s="67">
        <f>'[1]141 Education &amp; Engagement'!R248</f>
        <v>-211412.23999999996</v>
      </c>
      <c r="S15" s="67">
        <f>'[1]141 Education &amp; Engagement'!S248</f>
        <v>-197744.56917097865</v>
      </c>
      <c r="T15" s="62">
        <f t="shared" si="10"/>
        <v>-0.15252645438886248</v>
      </c>
      <c r="U15" s="26"/>
      <c r="V15" s="63"/>
      <c r="W15" s="57"/>
      <c r="X15" s="66" t="s">
        <v>71</v>
      </c>
      <c r="Y15" s="26">
        <f>'[1]141 Education &amp; Engagement'!AA248</f>
        <v>0</v>
      </c>
      <c r="Z15" s="26">
        <f>'[1]141 Education &amp; Engagement'!AB248</f>
        <v>-34587.49</v>
      </c>
      <c r="AA15" s="26">
        <f>'[1]141 Education &amp; Engagement'!AC248</f>
        <v>0</v>
      </c>
      <c r="AB15" s="26">
        <f>'[1]141 Education &amp; Engagement'!AD248</f>
        <v>0</v>
      </c>
      <c r="AC15" s="26">
        <f>'[1]141 Education &amp; Engagement'!AE248</f>
        <v>0</v>
      </c>
      <c r="AD15" s="26">
        <f>'[1]141 Education &amp; Engagement'!AF248</f>
        <v>0</v>
      </c>
      <c r="AE15" s="26">
        <f>'[1]141 Education &amp; Engagement'!AG248</f>
        <v>0</v>
      </c>
      <c r="AF15" s="26">
        <f>'[1]141 Education &amp; Engagement'!AH248</f>
        <v>0</v>
      </c>
      <c r="AG15" s="26">
        <f>'[1]141 Education &amp; Engagement'!AI248</f>
        <v>0</v>
      </c>
      <c r="AH15" s="26">
        <f>'[1]141 Education &amp; Engagement'!AJ248</f>
        <v>0</v>
      </c>
      <c r="AI15" s="26">
        <f>'[1]141 Education &amp; Engagement'!AK248</f>
        <v>0</v>
      </c>
      <c r="AJ15" s="26">
        <f>'[1]141 Education &amp; Engagement'!AL248</f>
        <v>0</v>
      </c>
      <c r="AK15" s="31">
        <f t="shared" si="2"/>
        <v>-34587.49</v>
      </c>
      <c r="AL15" s="26">
        <f t="shared" si="3"/>
        <v>0</v>
      </c>
      <c r="AX15" s="66" t="s">
        <v>71</v>
      </c>
      <c r="AY15" s="26">
        <f>'[1]141 Education &amp; Engagement'!BA248</f>
        <v>0</v>
      </c>
      <c r="AZ15" s="26">
        <f>'[1]141 Education &amp; Engagement'!BB248</f>
        <v>-34175.24</v>
      </c>
      <c r="BA15" s="26">
        <f>'[1]141 Education &amp; Engagement'!BC248</f>
        <v>-18340.080000000002</v>
      </c>
      <c r="BB15" s="26">
        <f>'[1]141 Education &amp; Engagement'!BD248</f>
        <v>-18346.23</v>
      </c>
      <c r="BC15" s="26">
        <f>'[1]141 Education &amp; Engagement'!BE248</f>
        <v>-18790.969999999994</v>
      </c>
      <c r="BD15" s="26">
        <f>'[1]141 Education &amp; Engagement'!BF248</f>
        <v>-30494.870000000003</v>
      </c>
      <c r="BE15" s="26">
        <f>'[1]141 Education &amp; Engagement'!BG248</f>
        <v>-22810.629999999997</v>
      </c>
      <c r="BF15" s="26">
        <f>'[1]141 Education &amp; Engagement'!BH248</f>
        <v>-22789.12999999999</v>
      </c>
      <c r="BG15" s="26">
        <f>'[1]141 Education &amp; Engagement'!BI248</f>
        <v>-21908.530000000006</v>
      </c>
      <c r="BH15" s="26">
        <f>'[1]141 Education &amp; Engagement'!BJ248</f>
        <v>-15118.829999999989</v>
      </c>
      <c r="BI15" s="26">
        <f>'[1]141 Education &amp; Engagement'!BK248</f>
        <v>-17251.830000000005</v>
      </c>
      <c r="BJ15" s="26">
        <f>'[1]141 Education &amp; Engagement'!BL248</f>
        <v>8614.0999999999913</v>
      </c>
      <c r="BK15" s="31">
        <f>SUM(AY15:BJ15)</f>
        <v>-211412.24</v>
      </c>
      <c r="BM15" s="31">
        <f t="shared" si="4"/>
        <v>0</v>
      </c>
      <c r="BN15" s="26"/>
      <c r="BX15" s="64" t="s">
        <v>71</v>
      </c>
      <c r="BY15" s="26">
        <f>'[1]141 Education &amp; Engagement'!CA248</f>
        <v>-15282.733033721681</v>
      </c>
      <c r="BZ15" s="26">
        <f>'[1]141 Education &amp; Engagement'!CB248</f>
        <v>-15282.733033721681</v>
      </c>
      <c r="CA15" s="26">
        <f>'[1]141 Education &amp; Engagement'!CC248</f>
        <v>-17539.194283721681</v>
      </c>
      <c r="CB15" s="26">
        <f>'[1]141 Education &amp; Engagement'!CD248</f>
        <v>-19761.416505943904</v>
      </c>
      <c r="CC15" s="26">
        <f>'[1]141 Education &amp; Engagement'!CE248</f>
        <v>-17761.416505943904</v>
      </c>
      <c r="CD15" s="26">
        <f>'[1]141 Education &amp; Engagement'!CF248</f>
        <v>-17761.416505943904</v>
      </c>
      <c r="CE15" s="26">
        <f>'[1]141 Education &amp; Engagement'!CG248</f>
        <v>-17761.416505943907</v>
      </c>
      <c r="CF15" s="26">
        <f>'[1]141 Education &amp; Engagement'!CH248</f>
        <v>-19761.416505943904</v>
      </c>
      <c r="CG15" s="26">
        <f>'[1]141 Education &amp; Engagement'!CI248</f>
        <v>-19074.494704137112</v>
      </c>
      <c r="CH15" s="26">
        <f>'[1]141 Education &amp; Engagement'!CJ248</f>
        <v>-27574.494704137112</v>
      </c>
      <c r="CI15" s="26">
        <f>'[1]141 Education &amp; Engagement'!CK248</f>
        <v>-19074.494704137112</v>
      </c>
      <c r="CJ15" s="26">
        <f>'[1]141 Education &amp; Engagement'!CL248</f>
        <v>11890.505295862891</v>
      </c>
      <c r="CK15" s="31">
        <f t="shared" si="5"/>
        <v>-194744.72169743304</v>
      </c>
      <c r="CL15" s="26">
        <f t="shared" si="6"/>
        <v>3000</v>
      </c>
      <c r="CM15" s="26" t="e">
        <f>CK15-#REF!</f>
        <v>#REF!</v>
      </c>
      <c r="CX15" s="64" t="s">
        <v>71</v>
      </c>
      <c r="CY15" s="26">
        <f>'[1]141 Education &amp; Engagement'!DA248</f>
        <v>0</v>
      </c>
      <c r="CZ15" s="26">
        <f>'[1]141 Education &amp; Engagement'!DB248</f>
        <v>-34175.24</v>
      </c>
      <c r="DA15" s="26">
        <f>'[1]141 Education &amp; Engagement'!DC248</f>
        <v>-18340.080000000002</v>
      </c>
      <c r="DB15" s="26">
        <f>'[1]141 Education &amp; Engagement'!DD248</f>
        <v>-18346.23</v>
      </c>
      <c r="DC15" s="26">
        <f>'[1]141 Education &amp; Engagement'!DE248</f>
        <v>-18790.969999999994</v>
      </c>
      <c r="DD15" s="26">
        <f>'[1]141 Education &amp; Engagement'!DF248</f>
        <v>-30494.870000000003</v>
      </c>
      <c r="DE15" s="26">
        <f>'[1]141 Education &amp; Engagement'!DG248</f>
        <v>-15550.568000000003</v>
      </c>
      <c r="DF15" s="26">
        <f>'[1]141 Education &amp; Engagement'!DH248</f>
        <v>-24756.538</v>
      </c>
      <c r="DG15" s="26">
        <f>'[1]141 Education &amp; Engagement'!DI248</f>
        <v>-25360.538</v>
      </c>
      <c r="DH15" s="26">
        <f>'[1]141 Education &amp; Engagement'!DJ248</f>
        <v>-32844.538</v>
      </c>
      <c r="DI15" s="26">
        <f>'[1]141 Education &amp; Engagement'!DK248</f>
        <v>8602.6899999999987</v>
      </c>
      <c r="DJ15" s="26">
        <f>'[1]141 Education &amp; Engagement'!DL248</f>
        <v>8602.6899999999987</v>
      </c>
      <c r="DK15" s="31">
        <f t="shared" si="7"/>
        <v>-201454.19199999998</v>
      </c>
      <c r="DM15" s="26">
        <f>O15</f>
        <v>-227691.57000000004</v>
      </c>
      <c r="DN15" s="26">
        <f t="shared" si="12"/>
        <v>26237.378000000055</v>
      </c>
      <c r="DX15" s="64" t="s">
        <v>71</v>
      </c>
      <c r="DY15" s="26">
        <f>'[1]141 Education &amp; Engagement'!EA248</f>
        <v>-15282.733033721681</v>
      </c>
      <c r="DZ15" s="26">
        <f>'[1]141 Education &amp; Engagement'!EB248</f>
        <v>-15282.733033721681</v>
      </c>
      <c r="EA15" s="26">
        <f>'[1]141 Education &amp; Engagement'!EC248</f>
        <v>-17539.194283721681</v>
      </c>
      <c r="EB15" s="26">
        <f>'[1]141 Education &amp; Engagement'!ED248</f>
        <v>-19761.416505943904</v>
      </c>
      <c r="EC15" s="26">
        <f>'[1]141 Education &amp; Engagement'!EE248</f>
        <v>-17761.416505943904</v>
      </c>
      <c r="ED15" s="26">
        <f>'[1]141 Education &amp; Engagement'!EF248</f>
        <v>-17761.416505943904</v>
      </c>
      <c r="EE15" s="26">
        <f>'[1]141 Education &amp; Engagement'!EG248</f>
        <v>-17761.416505943907</v>
      </c>
      <c r="EF15" s="26">
        <f>'[1]141 Education &amp; Engagement'!EH248</f>
        <v>-19761.416505943904</v>
      </c>
      <c r="EG15" s="26">
        <f>'[1]141 Education &amp; Engagement'!EI248</f>
        <v>-19074.494704137112</v>
      </c>
      <c r="EH15" s="26">
        <f>'[1]141 Education &amp; Engagement'!EJ248</f>
        <v>-27574.494704137112</v>
      </c>
      <c r="EI15" s="26">
        <f>'[1]141 Education &amp; Engagement'!EK248</f>
        <v>-19074.494704137112</v>
      </c>
      <c r="EJ15" s="26">
        <f>'[1]141 Education &amp; Engagement'!EL248</f>
        <v>11890.505295862891</v>
      </c>
      <c r="EK15" s="31">
        <f t="shared" si="8"/>
        <v>-194744.72169743304</v>
      </c>
      <c r="EM15" s="26" t="e">
        <f>#REF!</f>
        <v>#REF!</v>
      </c>
      <c r="EN15" s="26" t="e">
        <f t="shared" si="16"/>
        <v>#REF!</v>
      </c>
    </row>
    <row r="16" spans="1:144">
      <c r="B16" s="66" t="str">
        <f>'[1]142 Student Leadership'!B5</f>
        <v>Student Leadership unit</v>
      </c>
      <c r="C16" s="26">
        <f>'[1]142 Student Leadership'!C242</f>
        <v>-37459.61</v>
      </c>
      <c r="D16" s="26">
        <f>'[1]142 Student Leadership'!D242</f>
        <v>-30454.341025641024</v>
      </c>
      <c r="E16" s="53">
        <f t="shared" si="0"/>
        <v>-7005.2689743589763</v>
      </c>
      <c r="F16" s="26">
        <f>'[1]142 Student Leadership'!F242</f>
        <v>-37459.61</v>
      </c>
      <c r="G16" s="26">
        <f>'[1]142 Student Leadership'!G242</f>
        <v>-41962.982051282044</v>
      </c>
      <c r="H16" s="53">
        <f>F16-G16</f>
        <v>4503.3720512820437</v>
      </c>
      <c r="I16" s="26">
        <f>'[1]142 Student Leadership'!I242</f>
        <v>-37459.61</v>
      </c>
      <c r="J16" s="26">
        <f>'[1]142 Student Leadership'!J242</f>
        <v>-39826.119999999995</v>
      </c>
      <c r="K16" s="53">
        <f t="shared" si="1"/>
        <v>2366.5099999999948</v>
      </c>
      <c r="L16" s="26">
        <f>'[1]142 Student Leadership'!L242</f>
        <v>-37459.61</v>
      </c>
      <c r="M16" s="26">
        <f>'[1]142 Student Leadership'!M242</f>
        <v>-175175.05</v>
      </c>
      <c r="N16" s="53">
        <f>L16-M16</f>
        <v>137715.44</v>
      </c>
      <c r="O16" s="26">
        <f>'[1]142 Student Leadership'!O242</f>
        <v>-175175.05</v>
      </c>
      <c r="P16" s="60">
        <f>'[1]142 Student Leadership'!CM242</f>
        <v>-190564.12999999995</v>
      </c>
      <c r="Q16" s="61">
        <f t="shared" si="9"/>
        <v>15389.079999999958</v>
      </c>
      <c r="R16" s="60">
        <f>'[1]142 Student Leadership'!R242</f>
        <v>-180422.82999999996</v>
      </c>
      <c r="S16" s="60">
        <f>'[1]142 Student Leadership'!S242</f>
        <v>-190564</v>
      </c>
      <c r="T16" s="62">
        <f t="shared" si="10"/>
        <v>-0.12999999994644895</v>
      </c>
      <c r="U16" s="26"/>
      <c r="V16" s="63"/>
      <c r="W16" s="57"/>
      <c r="X16" s="66" t="s">
        <v>72</v>
      </c>
      <c r="Y16" s="26">
        <f>'[1]142 Student Leadership'!AA242-Y17</f>
        <v>0</v>
      </c>
      <c r="Z16" s="26">
        <f>'[1]142 Student Leadership'!AB242-Z17</f>
        <v>-27073.040000000001</v>
      </c>
      <c r="AA16" s="26">
        <f>'[1]142 Student Leadership'!AC242-AA17</f>
        <v>0</v>
      </c>
      <c r="AB16" s="26">
        <f>'[1]142 Student Leadership'!AD242-AB17</f>
        <v>0</v>
      </c>
      <c r="AC16" s="26">
        <f>'[1]142 Student Leadership'!AE242-AC17</f>
        <v>0</v>
      </c>
      <c r="AD16" s="26">
        <f>'[1]142 Student Leadership'!AF242-AD17</f>
        <v>0</v>
      </c>
      <c r="AE16" s="26">
        <f>'[1]142 Student Leadership'!AG242-AE17</f>
        <v>0</v>
      </c>
      <c r="AF16" s="26">
        <f>'[1]142 Student Leadership'!AH242-AF17</f>
        <v>0</v>
      </c>
      <c r="AG16" s="26">
        <f>'[1]142 Student Leadership'!AI242-AG17</f>
        <v>0</v>
      </c>
      <c r="AH16" s="26">
        <f>'[1]142 Student Leadership'!AJ242-AH17</f>
        <v>0</v>
      </c>
      <c r="AI16" s="26">
        <f>'[1]142 Student Leadership'!AK242-AI17</f>
        <v>0</v>
      </c>
      <c r="AJ16" s="26">
        <f>'[1]142 Student Leadership'!AL242-AJ17</f>
        <v>0</v>
      </c>
      <c r="AK16" s="31">
        <f t="shared" si="2"/>
        <v>-27073.040000000001</v>
      </c>
      <c r="AL16" s="26">
        <f t="shared" si="3"/>
        <v>10386.57</v>
      </c>
      <c r="AX16" s="66" t="s">
        <v>72</v>
      </c>
      <c r="AY16" s="26">
        <f>'[1]142 Student Leadership'!BA242-AY17</f>
        <v>0</v>
      </c>
      <c r="AZ16" s="26">
        <f>'[1]142 Student Leadership'!BB242</f>
        <v>-39826.119999999995</v>
      </c>
      <c r="BA16" s="26">
        <f>'[1]142 Student Leadership'!BC242</f>
        <v>-10900.939999999999</v>
      </c>
      <c r="BB16" s="26">
        <f>'[1]142 Student Leadership'!BD242</f>
        <v>-12149.629999999994</v>
      </c>
      <c r="BC16" s="26">
        <f>'[1]142 Student Leadership'!BE242</f>
        <v>-15690.929999999997</v>
      </c>
      <c r="BD16" s="26">
        <f>'[1]142 Student Leadership'!BF242</f>
        <v>-11090.729999999996</v>
      </c>
      <c r="BE16" s="26">
        <f>'[1]142 Student Leadership'!BG242</f>
        <v>-11654.999999999998</v>
      </c>
      <c r="BF16" s="26">
        <f>'[1]142 Student Leadership'!BH242</f>
        <v>-21169.799999999996</v>
      </c>
      <c r="BG16" s="26">
        <f>'[1]142 Student Leadership'!BI242</f>
        <v>-13586.089999999997</v>
      </c>
      <c r="BH16" s="26">
        <f>'[1]142 Student Leadership'!BJ242</f>
        <v>-9779.9899999999961</v>
      </c>
      <c r="BI16" s="26">
        <f>'[1]142 Student Leadership'!BK242</f>
        <v>-12225.839999999998</v>
      </c>
      <c r="BJ16" s="26">
        <f>'[1]142 Student Leadership'!BL242</f>
        <v>-22347.759999999998</v>
      </c>
      <c r="BK16" s="31">
        <f>SUM(AY16:BJ16)</f>
        <v>-180422.82999999996</v>
      </c>
      <c r="BM16" s="31">
        <f t="shared" si="4"/>
        <v>0</v>
      </c>
      <c r="BN16" s="26"/>
      <c r="BX16" s="64" t="s">
        <v>72</v>
      </c>
      <c r="BY16" s="26">
        <f>'[1]142 Student Leadership'!CA242</f>
        <v>-11508.641025641024</v>
      </c>
      <c r="BZ16" s="26">
        <f>'[1]142 Student Leadership'!CB242</f>
        <v>-30454.341025640999</v>
      </c>
      <c r="CA16" s="26">
        <f>'[1]142 Student Leadership'!CC242</f>
        <v>-13029.041025641</v>
      </c>
      <c r="CB16" s="26">
        <f>'[1]142 Student Leadership'!CD242</f>
        <v>-11964.241025641024</v>
      </c>
      <c r="CC16" s="26">
        <f>'[1]142 Student Leadership'!CE242</f>
        <v>-11653.641025641024</v>
      </c>
      <c r="CD16" s="26">
        <f>'[1]142 Student Leadership'!CF242</f>
        <v>-14142.641025641024</v>
      </c>
      <c r="CE16" s="26">
        <f>'[1]142 Student Leadership'!CG242</f>
        <v>-15183.616025641024</v>
      </c>
      <c r="CF16" s="26">
        <f>'[1]142 Student Leadership'!CH242</f>
        <v>-18718.196025641024</v>
      </c>
      <c r="CG16" s="26">
        <f>'[1]142 Student Leadership'!CI242</f>
        <v>-13883.616025641024</v>
      </c>
      <c r="CH16" s="26">
        <f>'[1]142 Student Leadership'!CJ242</f>
        <v>-12883.616025641024</v>
      </c>
      <c r="CI16" s="26">
        <f>'[1]142 Student Leadership'!CK242</f>
        <v>-21633.923717948717</v>
      </c>
      <c r="CJ16" s="26">
        <f>'[1]142 Student Leadership'!CL242</f>
        <v>-15508.616025641024</v>
      </c>
      <c r="CK16" s="31">
        <f t="shared" si="5"/>
        <v>-190564.12999999998</v>
      </c>
      <c r="CL16" s="26">
        <f t="shared" si="6"/>
        <v>0</v>
      </c>
      <c r="CM16" s="26" t="e">
        <f>CK16-#REF!</f>
        <v>#REF!</v>
      </c>
      <c r="CX16" s="64" t="s">
        <v>72</v>
      </c>
      <c r="CY16" s="26">
        <f>'[1]142 Student Leadership'!DA242-CY17</f>
        <v>0</v>
      </c>
      <c r="CZ16" s="26">
        <f>'[1]142 Student Leadership'!DB242-CZ17</f>
        <v>-39826.119999999995</v>
      </c>
      <c r="DA16" s="26">
        <f>'[1]142 Student Leadership'!DC242-DA17</f>
        <v>-10900.939999999999</v>
      </c>
      <c r="DB16" s="26">
        <f>'[1]142 Student Leadership'!DD242-DB17</f>
        <v>-12149.629999999994</v>
      </c>
      <c r="DC16" s="26">
        <f>'[1]142 Student Leadership'!DE242-DC17</f>
        <v>-15690.929999999997</v>
      </c>
      <c r="DD16" s="26">
        <f>'[1]142 Student Leadership'!DF242-DD17</f>
        <v>-11090.729999999996</v>
      </c>
      <c r="DE16" s="26">
        <f>'[1]142 Student Leadership'!DG242-DE17</f>
        <v>-13890.949999999997</v>
      </c>
      <c r="DF16" s="26">
        <f>'[1]142 Student Leadership'!DH242-DF17</f>
        <v>-14090.949999999997</v>
      </c>
      <c r="DG16" s="26">
        <f>'[1]142 Student Leadership'!DI242-DG17</f>
        <v>-15190.949999999997</v>
      </c>
      <c r="DH16" s="26">
        <f>'[1]142 Student Leadership'!DJ242-DH17</f>
        <v>-11590.949999999997</v>
      </c>
      <c r="DI16" s="26">
        <f>'[1]142 Student Leadership'!DK242-DI17</f>
        <v>-9690.9499999999971</v>
      </c>
      <c r="DJ16" s="26">
        <f>'[1]142 Student Leadership'!DL242-DJ17</f>
        <v>-21061.949999999997</v>
      </c>
      <c r="DK16" s="31">
        <f t="shared" si="7"/>
        <v>-175175.05</v>
      </c>
      <c r="DM16" s="26">
        <f>O16</f>
        <v>-175175.05</v>
      </c>
      <c r="DN16" s="26">
        <f t="shared" si="12"/>
        <v>0</v>
      </c>
      <c r="DX16" s="64" t="s">
        <v>72</v>
      </c>
      <c r="DY16" s="26">
        <f>'[1]142 Student Leadership'!EA242</f>
        <v>-11508.641025641024</v>
      </c>
      <c r="DZ16" s="26">
        <f>'[1]142 Student Leadership'!EB242</f>
        <v>-12454.341025641024</v>
      </c>
      <c r="EA16" s="26">
        <f>'[1]142 Student Leadership'!EC242</f>
        <v>-31029.041025641025</v>
      </c>
      <c r="EB16" s="26">
        <f>'[1]142 Student Leadership'!ED242</f>
        <v>-11964.241025641024</v>
      </c>
      <c r="EC16" s="26">
        <f>'[1]142 Student Leadership'!EE242</f>
        <v>-11653.641025641024</v>
      </c>
      <c r="ED16" s="26">
        <f>'[1]142 Student Leadership'!EF242</f>
        <v>-14142.641025641024</v>
      </c>
      <c r="EE16" s="26">
        <f>'[1]142 Student Leadership'!EG242</f>
        <v>-15183.616025641024</v>
      </c>
      <c r="EF16" s="26">
        <f>'[1]142 Student Leadership'!EH242</f>
        <v>-18718.196025641024</v>
      </c>
      <c r="EG16" s="26">
        <f>'[1]142 Student Leadership'!EI242</f>
        <v>-13883.616025641024</v>
      </c>
      <c r="EH16" s="26">
        <f>'[1]142 Student Leadership'!EJ242</f>
        <v>-12883.616025641024</v>
      </c>
      <c r="EI16" s="26">
        <f>'[1]142 Student Leadership'!EK242</f>
        <v>-21633.923717948717</v>
      </c>
      <c r="EJ16" s="26">
        <f>'[1]142 Student Leadership'!EL242</f>
        <v>-15508.616025641024</v>
      </c>
      <c r="EK16" s="31">
        <f t="shared" si="8"/>
        <v>-190564.13</v>
      </c>
      <c r="EM16" s="26" t="e">
        <f>#REF!</f>
        <v>#REF!</v>
      </c>
      <c r="EN16" s="26" t="e">
        <f t="shared" si="16"/>
        <v>#REF!</v>
      </c>
    </row>
    <row r="17" spans="2:144">
      <c r="B17" s="68" t="s">
        <v>73</v>
      </c>
      <c r="C17" s="26">
        <f>'[1]144 Advocacy overhead'!C241</f>
        <v>-10386.57</v>
      </c>
      <c r="D17" s="26">
        <f>'[1]144 Advocacy overhead'!D241</f>
        <v>-8203.8900336760526</v>
      </c>
      <c r="E17" s="53">
        <f>C17-D17</f>
        <v>-2182.6799663239472</v>
      </c>
      <c r="F17" s="26">
        <f>'[1]144 Advocacy overhead'!F241</f>
        <v>-10386.57</v>
      </c>
      <c r="G17" s="26">
        <f>'[1]144 Advocacy overhead'!G241</f>
        <v>-16407.780067352105</v>
      </c>
      <c r="H17" s="53">
        <f>F17-G17</f>
        <v>6021.2100673521054</v>
      </c>
      <c r="I17" s="26">
        <f>F17</f>
        <v>-10386.57</v>
      </c>
      <c r="J17" s="26">
        <f>'[1]144 Advocacy overhead'!J241</f>
        <v>0</v>
      </c>
      <c r="K17" s="53">
        <f t="shared" si="1"/>
        <v>-10386.57</v>
      </c>
      <c r="L17" s="26">
        <f>I17</f>
        <v>-10386.57</v>
      </c>
      <c r="M17" s="26"/>
      <c r="N17" s="53">
        <f>L17-M17</f>
        <v>-10386.57</v>
      </c>
      <c r="O17" s="26">
        <f>'[1]144 Advocacy overhead'!O241</f>
        <v>-10386.15</v>
      </c>
      <c r="P17" s="67">
        <f>'[1]144 Advocacy overhead'!CM241</f>
        <v>-98446.680404112631</v>
      </c>
      <c r="Q17" s="61">
        <f t="shared" si="9"/>
        <v>88060.530404112636</v>
      </c>
      <c r="R17" s="67">
        <f>'[1]144 Advocacy overhead'!EM241</f>
        <v>-98446.680404112631</v>
      </c>
      <c r="S17" s="67">
        <f>'[1]144 Advocacy overhead'!S241</f>
        <v>-98446.680404112616</v>
      </c>
      <c r="T17" s="62">
        <f t="shared" si="10"/>
        <v>0</v>
      </c>
      <c r="U17" s="26"/>
      <c r="V17" s="63"/>
      <c r="W17" s="57"/>
      <c r="X17" t="str">
        <f>B17</f>
        <v>Advocacy Admin.</v>
      </c>
      <c r="Y17" s="26">
        <f>'[1]144 Advocacy overhead'!AA241</f>
        <v>0</v>
      </c>
      <c r="Z17" s="26">
        <f>'[1]144 Advocacy overhead'!AB241</f>
        <v>-10386.57</v>
      </c>
      <c r="AA17" s="26">
        <f>'[1]144 Advocacy overhead'!AC241</f>
        <v>0</v>
      </c>
      <c r="AB17" s="26">
        <f>'[1]144 Advocacy overhead'!AD241</f>
        <v>0</v>
      </c>
      <c r="AC17" s="26">
        <f>'[1]144 Advocacy overhead'!AE241</f>
        <v>0</v>
      </c>
      <c r="AD17" s="26">
        <f>'[1]144 Advocacy overhead'!AF241</f>
        <v>0</v>
      </c>
      <c r="AE17" s="26">
        <f>'[1]144 Advocacy overhead'!AG241</f>
        <v>0</v>
      </c>
      <c r="AF17" s="26">
        <f>'[1]144 Advocacy overhead'!AH241</f>
        <v>0</v>
      </c>
      <c r="AG17" s="26">
        <f>'[1]144 Advocacy overhead'!AI241</f>
        <v>0</v>
      </c>
      <c r="AH17" s="26">
        <f>'[1]144 Advocacy overhead'!AJ241</f>
        <v>0</v>
      </c>
      <c r="AI17" s="26">
        <f>'[1]144 Advocacy overhead'!AK241</f>
        <v>0</v>
      </c>
      <c r="AJ17" s="26">
        <f>'[1]144 Advocacy overhead'!AL241</f>
        <v>0</v>
      </c>
      <c r="AK17" s="31">
        <f t="shared" si="2"/>
        <v>-10386.57</v>
      </c>
      <c r="AL17" s="26">
        <f t="shared" si="3"/>
        <v>0</v>
      </c>
      <c r="AX17">
        <f>Z17</f>
        <v>-10386.57</v>
      </c>
      <c r="AY17" s="26">
        <f>'[1]144 Advocacy overhead'!BA241</f>
        <v>0</v>
      </c>
      <c r="AZ17" s="26">
        <f>'[1]144 Advocacy overhead'!BB241</f>
        <v>0</v>
      </c>
      <c r="BA17" s="26">
        <f>'[1]144 Advocacy overhead'!BC241</f>
        <v>0</v>
      </c>
      <c r="BB17" s="26">
        <f>'[1]144 Advocacy overhead'!BD241</f>
        <v>0</v>
      </c>
      <c r="BC17" s="26">
        <f>'[1]144 Advocacy overhead'!BE241</f>
        <v>0</v>
      </c>
      <c r="BD17" s="26">
        <f>'[1]144 Advocacy overhead'!BF241</f>
        <v>0</v>
      </c>
      <c r="BE17" s="26">
        <f>'[1]144 Advocacy overhead'!BG241</f>
        <v>0</v>
      </c>
      <c r="BF17" s="26">
        <f>'[1]144 Advocacy overhead'!BH241</f>
        <v>0</v>
      </c>
      <c r="BG17" s="26">
        <f>'[1]144 Advocacy overhead'!BI241</f>
        <v>0</v>
      </c>
      <c r="BH17" s="26">
        <f>'[1]144 Advocacy overhead'!BJ241</f>
        <v>0</v>
      </c>
      <c r="BI17" s="26">
        <f>'[1]144 Advocacy overhead'!BK241</f>
        <v>0</v>
      </c>
      <c r="BJ17" s="26">
        <f>'[1]144 Advocacy overhead'!BL241</f>
        <v>0</v>
      </c>
      <c r="BK17" s="31">
        <f>SUM(AY17:BJ17)</f>
        <v>0</v>
      </c>
      <c r="BM17" s="31">
        <f t="shared" si="4"/>
        <v>98446.680404112631</v>
      </c>
      <c r="BN17" s="26"/>
      <c r="BX17" s="64" t="s">
        <v>74</v>
      </c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31">
        <f t="shared" si="5"/>
        <v>0</v>
      </c>
      <c r="CL17" s="26">
        <f t="shared" si="6"/>
        <v>98446.680404112631</v>
      </c>
      <c r="CM17" s="26" t="e">
        <f>CK17-#REF!</f>
        <v>#REF!</v>
      </c>
      <c r="CX17" s="64" t="s">
        <v>74</v>
      </c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31"/>
      <c r="DM17" s="26">
        <f t="shared" si="15"/>
        <v>0</v>
      </c>
      <c r="DN17" s="26">
        <f t="shared" si="12"/>
        <v>0</v>
      </c>
      <c r="DX17" s="64" t="s">
        <v>74</v>
      </c>
      <c r="DY17" s="26" t="e">
        <f>EM17/12</f>
        <v>#REF!</v>
      </c>
      <c r="DZ17" s="26" t="e">
        <f>DY17</f>
        <v>#REF!</v>
      </c>
      <c r="EA17" s="26" t="e">
        <f t="shared" ref="EA17:EJ17" si="18">DZ17</f>
        <v>#REF!</v>
      </c>
      <c r="EB17" s="26" t="e">
        <f t="shared" si="18"/>
        <v>#REF!</v>
      </c>
      <c r="EC17" s="26" t="e">
        <f t="shared" si="18"/>
        <v>#REF!</v>
      </c>
      <c r="ED17" s="26" t="e">
        <f t="shared" si="18"/>
        <v>#REF!</v>
      </c>
      <c r="EE17" s="26" t="e">
        <f t="shared" si="18"/>
        <v>#REF!</v>
      </c>
      <c r="EF17" s="26" t="e">
        <f t="shared" si="18"/>
        <v>#REF!</v>
      </c>
      <c r="EG17" s="26" t="e">
        <f t="shared" si="18"/>
        <v>#REF!</v>
      </c>
      <c r="EH17" s="26" t="e">
        <f t="shared" si="18"/>
        <v>#REF!</v>
      </c>
      <c r="EI17" s="26" t="e">
        <f t="shared" si="18"/>
        <v>#REF!</v>
      </c>
      <c r="EJ17" s="26" t="e">
        <f t="shared" si="18"/>
        <v>#REF!</v>
      </c>
      <c r="EK17" s="31" t="e">
        <f t="shared" si="8"/>
        <v>#REF!</v>
      </c>
      <c r="EM17" s="26" t="e">
        <f>#REF!</f>
        <v>#REF!</v>
      </c>
      <c r="EN17" s="26" t="e">
        <f t="shared" si="16"/>
        <v>#REF!</v>
      </c>
    </row>
    <row r="18" spans="2:144">
      <c r="B18" s="1" t="s">
        <v>75</v>
      </c>
      <c r="C18" s="35">
        <f t="shared" ref="C18:O18" si="19">SUM(C13:C17)</f>
        <v>-112621.31</v>
      </c>
      <c r="D18" s="35">
        <f t="shared" si="19"/>
        <v>-74846.157275687729</v>
      </c>
      <c r="E18" s="69">
        <f t="shared" si="19"/>
        <v>-37775.152724312284</v>
      </c>
      <c r="F18" s="35">
        <f t="shared" si="19"/>
        <v>-112621.31</v>
      </c>
      <c r="G18" s="35">
        <f t="shared" si="19"/>
        <v>-127813.94984367955</v>
      </c>
      <c r="H18" s="69">
        <f t="shared" si="19"/>
        <v>15192.639843679555</v>
      </c>
      <c r="I18" s="35">
        <f t="shared" si="19"/>
        <v>-112621.31</v>
      </c>
      <c r="J18" s="35">
        <f t="shared" si="19"/>
        <v>-101071.95999999999</v>
      </c>
      <c r="K18" s="69">
        <f t="shared" si="19"/>
        <v>-11549.35</v>
      </c>
      <c r="L18" s="35">
        <f t="shared" si="19"/>
        <v>-105441.54999999999</v>
      </c>
      <c r="M18" s="35">
        <f t="shared" si="19"/>
        <v>-551895.07000000007</v>
      </c>
      <c r="N18" s="69">
        <f t="shared" si="19"/>
        <v>446453.52</v>
      </c>
      <c r="O18" s="35">
        <f t="shared" si="19"/>
        <v>-562281.22000000009</v>
      </c>
      <c r="P18" s="70">
        <f>SUM(P13:P17)</f>
        <v>-700380.87380098249</v>
      </c>
      <c r="Q18" s="71">
        <f>SUM(Q13:Q17)</f>
        <v>88875.312101545584</v>
      </c>
      <c r="R18" s="70">
        <f t="shared" ref="R18:S18" si="20">SUM(R13:R17)</f>
        <v>-655775.53040411253</v>
      </c>
      <c r="S18" s="70">
        <f t="shared" si="20"/>
        <v>-651156.24957509129</v>
      </c>
      <c r="T18" s="62">
        <f t="shared" si="10"/>
        <v>-49224.624225891195</v>
      </c>
      <c r="U18" s="35"/>
      <c r="V18" s="35"/>
      <c r="W18" s="57"/>
      <c r="X18" s="1" t="s">
        <v>75</v>
      </c>
      <c r="Y18" s="35">
        <f t="shared" ref="Y18:AK18" si="21">SUM(Y13:Y17)</f>
        <v>0</v>
      </c>
      <c r="Z18" s="35">
        <f t="shared" si="21"/>
        <v>-102234.73999999999</v>
      </c>
      <c r="AA18" s="35">
        <f t="shared" si="21"/>
        <v>0</v>
      </c>
      <c r="AB18" s="35">
        <f t="shared" si="21"/>
        <v>0</v>
      </c>
      <c r="AC18" s="35">
        <f t="shared" si="21"/>
        <v>0</v>
      </c>
      <c r="AD18" s="35">
        <f t="shared" si="21"/>
        <v>0</v>
      </c>
      <c r="AE18" s="35">
        <f t="shared" si="21"/>
        <v>0</v>
      </c>
      <c r="AF18" s="35">
        <f t="shared" si="21"/>
        <v>0</v>
      </c>
      <c r="AG18" s="35">
        <f t="shared" si="21"/>
        <v>0</v>
      </c>
      <c r="AH18" s="35">
        <f t="shared" si="21"/>
        <v>0</v>
      </c>
      <c r="AI18" s="35">
        <f t="shared" si="21"/>
        <v>0</v>
      </c>
      <c r="AJ18" s="35">
        <f t="shared" si="21"/>
        <v>0</v>
      </c>
      <c r="AK18" s="35">
        <f t="shared" si="21"/>
        <v>-102234.73999999999</v>
      </c>
      <c r="AL18" s="26">
        <f t="shared" si="3"/>
        <v>10386.570000000007</v>
      </c>
      <c r="AX18" s="1" t="s">
        <v>75</v>
      </c>
      <c r="AY18" s="35">
        <f t="shared" ref="AY18:BK18" si="22">SUM(AY13:AY17)</f>
        <v>0</v>
      </c>
      <c r="AZ18" s="35">
        <f t="shared" si="22"/>
        <v>-99257.569999999992</v>
      </c>
      <c r="BA18" s="35">
        <f t="shared" si="22"/>
        <v>-42941.210000000006</v>
      </c>
      <c r="BB18" s="35">
        <f t="shared" si="22"/>
        <v>-42315.439999999988</v>
      </c>
      <c r="BC18" s="35">
        <f t="shared" si="22"/>
        <v>-48487.289999999994</v>
      </c>
      <c r="BD18" s="35">
        <f t="shared" si="22"/>
        <v>-50760.079999999994</v>
      </c>
      <c r="BE18" s="35">
        <f t="shared" si="22"/>
        <v>-46553.460000000006</v>
      </c>
      <c r="BF18" s="35">
        <f t="shared" si="22"/>
        <v>-55922.839999999975</v>
      </c>
      <c r="BG18" s="35">
        <f t="shared" si="22"/>
        <v>-47417.25</v>
      </c>
      <c r="BH18" s="35">
        <f t="shared" si="22"/>
        <v>-36977.839999999982</v>
      </c>
      <c r="BI18" s="35">
        <f t="shared" si="22"/>
        <v>-42317.229999999996</v>
      </c>
      <c r="BJ18" s="35">
        <f t="shared" si="22"/>
        <v>-27910.640000000007</v>
      </c>
      <c r="BK18" s="35">
        <f t="shared" si="22"/>
        <v>-540860.84999999986</v>
      </c>
      <c r="BM18" s="31">
        <f t="shared" si="4"/>
        <v>114914.68040411267</v>
      </c>
      <c r="BN18" s="26"/>
      <c r="BX18" s="64" t="s">
        <v>75</v>
      </c>
      <c r="BY18" s="35">
        <f t="shared" ref="BY18:CK18" si="23">SUM(BY13:BY17)</f>
        <v>-38878.290726029372</v>
      </c>
      <c r="BZ18" s="35">
        <f t="shared" si="23"/>
        <v>-60756.655433725238</v>
      </c>
      <c r="CA18" s="35">
        <f t="shared" si="23"/>
        <v>-44487.488298136333</v>
      </c>
      <c r="CB18" s="35">
        <f t="shared" si="23"/>
        <v>-45492.609774423108</v>
      </c>
      <c r="CC18" s="35">
        <f t="shared" si="23"/>
        <v>-42606.090029967731</v>
      </c>
      <c r="CD18" s="35">
        <f t="shared" si="23"/>
        <v>-45714.435922205579</v>
      </c>
      <c r="CE18" s="35">
        <f t="shared" si="23"/>
        <v>-46954.628272017464</v>
      </c>
      <c r="CF18" s="35">
        <f t="shared" si="23"/>
        <v>-52243.661305970258</v>
      </c>
      <c r="CG18" s="35">
        <f t="shared" si="23"/>
        <v>-46077.410923180658</v>
      </c>
      <c r="CH18" s="35">
        <f t="shared" si="23"/>
        <v>-54866.955289775135</v>
      </c>
      <c r="CI18" s="35">
        <f t="shared" si="23"/>
        <v>-54266.300404223977</v>
      </c>
      <c r="CJ18" s="35">
        <f t="shared" si="23"/>
        <v>-17365.325317778093</v>
      </c>
      <c r="CK18" s="35">
        <f t="shared" si="23"/>
        <v>-549709.85169743304</v>
      </c>
      <c r="CL18" s="26">
        <f t="shared" si="6"/>
        <v>150671.02210354945</v>
      </c>
      <c r="CM18" s="26" t="e">
        <f>CK18-#REF!</f>
        <v>#REF!</v>
      </c>
      <c r="CX18" s="64" t="s">
        <v>75</v>
      </c>
      <c r="CY18" s="35">
        <f t="shared" ref="CY18:DM18" si="24">SUM(CY13:CY17)</f>
        <v>0</v>
      </c>
      <c r="CZ18" s="35">
        <f t="shared" si="24"/>
        <v>-99257.569999999992</v>
      </c>
      <c r="DA18" s="35">
        <f t="shared" si="24"/>
        <v>-42941.210000000006</v>
      </c>
      <c r="DB18" s="35">
        <f t="shared" si="24"/>
        <v>-42315.439999999988</v>
      </c>
      <c r="DC18" s="35">
        <f t="shared" si="24"/>
        <v>-48487.289999999994</v>
      </c>
      <c r="DD18" s="35">
        <f t="shared" si="24"/>
        <v>-50760.079999999994</v>
      </c>
      <c r="DE18" s="35">
        <f t="shared" si="24"/>
        <v>-42068.472999999998</v>
      </c>
      <c r="DF18" s="35">
        <f t="shared" si="24"/>
        <v>-52005.312999999995</v>
      </c>
      <c r="DG18" s="35">
        <f t="shared" si="24"/>
        <v>-52950.692999999999</v>
      </c>
      <c r="DH18" s="35">
        <f t="shared" si="24"/>
        <v>-57109.692999999999</v>
      </c>
      <c r="DI18" s="35">
        <f t="shared" si="24"/>
        <v>-13368.464999999998</v>
      </c>
      <c r="DJ18" s="35">
        <f t="shared" si="24"/>
        <v>-24393.464999999997</v>
      </c>
      <c r="DK18" s="35">
        <f t="shared" si="24"/>
        <v>-525657.69200000004</v>
      </c>
      <c r="DM18" s="35">
        <f t="shared" si="24"/>
        <v>-551895.07000000007</v>
      </c>
      <c r="DN18" s="26">
        <f t="shared" si="12"/>
        <v>26237.378000000026</v>
      </c>
      <c r="DX18" s="64" t="s">
        <v>75</v>
      </c>
      <c r="DY18" s="35" t="e">
        <f t="shared" ref="DY18:EK18" si="25">SUM(DY13:DY17)</f>
        <v>#REF!</v>
      </c>
      <c r="DZ18" s="35" t="e">
        <f t="shared" si="25"/>
        <v>#REF!</v>
      </c>
      <c r="EA18" s="35" t="e">
        <f t="shared" si="25"/>
        <v>#REF!</v>
      </c>
      <c r="EB18" s="35" t="e">
        <f t="shared" si="25"/>
        <v>#REF!</v>
      </c>
      <c r="EC18" s="35" t="e">
        <f t="shared" si="25"/>
        <v>#REF!</v>
      </c>
      <c r="ED18" s="35" t="e">
        <f t="shared" si="25"/>
        <v>#REF!</v>
      </c>
      <c r="EE18" s="35" t="e">
        <f t="shared" si="25"/>
        <v>#REF!</v>
      </c>
      <c r="EF18" s="35" t="e">
        <f t="shared" si="25"/>
        <v>#REF!</v>
      </c>
      <c r="EG18" s="35" t="e">
        <f t="shared" si="25"/>
        <v>#REF!</v>
      </c>
      <c r="EH18" s="35" t="e">
        <f t="shared" si="25"/>
        <v>#REF!</v>
      </c>
      <c r="EI18" s="35" t="e">
        <f t="shared" si="25"/>
        <v>#REF!</v>
      </c>
      <c r="EJ18" s="35" t="e">
        <f t="shared" si="25"/>
        <v>#REF!</v>
      </c>
      <c r="EK18" s="35" t="e">
        <f t="shared" si="25"/>
        <v>#REF!</v>
      </c>
      <c r="EM18" s="26" t="e">
        <f>#REF!</f>
        <v>#REF!</v>
      </c>
      <c r="EN18" s="26" t="e">
        <f t="shared" si="16"/>
        <v>#REF!</v>
      </c>
    </row>
    <row r="19" spans="2:144">
      <c r="C19" s="26"/>
      <c r="D19" s="26"/>
      <c r="E19" s="53"/>
      <c r="F19" s="26"/>
      <c r="G19" s="26"/>
      <c r="H19" s="53"/>
      <c r="I19" s="26"/>
      <c r="J19" s="26"/>
      <c r="K19" s="53"/>
      <c r="L19" s="26"/>
      <c r="M19" s="26"/>
      <c r="N19" s="53"/>
      <c r="O19" s="26"/>
      <c r="P19" s="67"/>
      <c r="Q19" s="72"/>
      <c r="R19" s="67"/>
      <c r="S19" s="67"/>
      <c r="T19" s="62">
        <f t="shared" si="10"/>
        <v>0</v>
      </c>
      <c r="U19" s="57"/>
      <c r="V19" s="57"/>
      <c r="W19" s="57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>
        <f t="shared" si="3"/>
        <v>0</v>
      </c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31"/>
      <c r="BM19" s="31">
        <f t="shared" si="4"/>
        <v>0</v>
      </c>
      <c r="BN19" s="26"/>
      <c r="BX19" s="64">
        <v>0</v>
      </c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31"/>
      <c r="CL19" s="26">
        <f t="shared" si="6"/>
        <v>0</v>
      </c>
      <c r="CM19" s="26" t="e">
        <f>CK19-#REF!</f>
        <v>#REF!</v>
      </c>
      <c r="CX19" s="64">
        <v>0</v>
      </c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31"/>
      <c r="DM19" s="26">
        <f t="shared" si="15"/>
        <v>0</v>
      </c>
      <c r="DN19" s="26">
        <f t="shared" si="12"/>
        <v>0</v>
      </c>
      <c r="DX19" s="64">
        <v>0</v>
      </c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31"/>
      <c r="EM19" s="26" t="e">
        <f>#REF!</f>
        <v>#REF!</v>
      </c>
      <c r="EN19" s="26" t="e">
        <f t="shared" si="16"/>
        <v>#REF!</v>
      </c>
    </row>
    <row r="20" spans="2:144">
      <c r="B20" s="73" t="str">
        <f>'[1]150 Sports '!B5</f>
        <v>Sports Association</v>
      </c>
      <c r="C20" s="74">
        <f>'[1]150 Sports '!C241</f>
        <v>0</v>
      </c>
      <c r="D20" s="26">
        <f>'[1]150 Sports '!D241</f>
        <v>0</v>
      </c>
      <c r="E20" s="53">
        <f>C20-D20</f>
        <v>0</v>
      </c>
      <c r="F20" s="26">
        <f>'[1]150 Sports '!F241</f>
        <v>0</v>
      </c>
      <c r="G20" s="26">
        <f>'[1]150 Sports '!G241</f>
        <v>0</v>
      </c>
      <c r="H20" s="53">
        <f>'[1]150 Sports '!H241</f>
        <v>0</v>
      </c>
      <c r="I20" s="26">
        <f>'[1]150 Sports '!I241</f>
        <v>0</v>
      </c>
      <c r="J20" s="26">
        <f>'[1]150 Sports '!J241</f>
        <v>0</v>
      </c>
      <c r="K20" s="53">
        <f>I20-J20</f>
        <v>0</v>
      </c>
      <c r="L20" s="26">
        <f>'[1]150 Sports '!L241</f>
        <v>0</v>
      </c>
      <c r="M20" s="26">
        <f>'[1]150 Sports '!M241</f>
        <v>0</v>
      </c>
      <c r="N20" s="53">
        <f>L20-M20</f>
        <v>0</v>
      </c>
      <c r="O20" s="26">
        <f>'[1]150 Sports '!O241</f>
        <v>0</v>
      </c>
      <c r="P20" s="67">
        <f>'[1]150 Sports '!EO241</f>
        <v>0</v>
      </c>
      <c r="Q20" s="72">
        <f>'[1]150 Sports '!S241</f>
        <v>0</v>
      </c>
      <c r="R20" s="67">
        <f>'[1]150 Sports '!R241</f>
        <v>320</v>
      </c>
      <c r="S20" s="67">
        <f>'[1]150 Sports '!S241</f>
        <v>0</v>
      </c>
      <c r="T20" s="62">
        <f t="shared" si="10"/>
        <v>0</v>
      </c>
      <c r="U20" s="57"/>
      <c r="V20" s="57"/>
      <c r="W20" s="57"/>
      <c r="X20" s="73" t="s">
        <v>76</v>
      </c>
      <c r="Y20" s="26">
        <f>'[1]150 Sports '!AA241</f>
        <v>0</v>
      </c>
      <c r="Z20" s="26">
        <f>'[1]150 Sports '!AB241</f>
        <v>0</v>
      </c>
      <c r="AA20" s="26">
        <f>'[1]150 Sports '!AC241</f>
        <v>0</v>
      </c>
      <c r="AB20" s="26">
        <f>'[1]150 Sports '!AD241</f>
        <v>0</v>
      </c>
      <c r="AC20" s="26">
        <f>'[1]150 Sports '!AE241</f>
        <v>0</v>
      </c>
      <c r="AD20" s="26">
        <f>'[1]150 Sports '!AF241</f>
        <v>0</v>
      </c>
      <c r="AE20" s="26">
        <f>'[1]150 Sports '!AG241</f>
        <v>0</v>
      </c>
      <c r="AF20" s="26">
        <f>'[1]150 Sports '!AH241</f>
        <v>0</v>
      </c>
      <c r="AG20" s="26">
        <f>'[1]150 Sports '!AI241</f>
        <v>0</v>
      </c>
      <c r="AH20" s="26">
        <f>'[1]150 Sports '!AJ241</f>
        <v>0</v>
      </c>
      <c r="AI20" s="26">
        <f>'[1]150 Sports '!AK241</f>
        <v>0</v>
      </c>
      <c r="AJ20" s="26">
        <f>'[1]150 Sports '!AL241</f>
        <v>0</v>
      </c>
      <c r="AK20" s="31">
        <f>SUM(Y20:AJ20)</f>
        <v>0</v>
      </c>
      <c r="AL20" s="26">
        <f t="shared" si="3"/>
        <v>0</v>
      </c>
      <c r="AX20" s="73" t="s">
        <v>76</v>
      </c>
      <c r="AY20" s="26">
        <f>'[1]150 Sports '!BA241</f>
        <v>0</v>
      </c>
      <c r="AZ20" s="26">
        <f>'[1]150 Sports '!BB241</f>
        <v>0</v>
      </c>
      <c r="BA20" s="26">
        <f>'[1]150 Sports '!BC241</f>
        <v>0</v>
      </c>
      <c r="BB20" s="26">
        <f>'[1]150 Sports '!BD241</f>
        <v>0</v>
      </c>
      <c r="BC20" s="26">
        <f>'[1]150 Sports '!BE241</f>
        <v>0</v>
      </c>
      <c r="BD20" s="26">
        <f>'[1]150 Sports '!BF241</f>
        <v>0</v>
      </c>
      <c r="BE20" s="26">
        <f>'[1]150 Sports '!BG241</f>
        <v>0</v>
      </c>
      <c r="BF20" s="26">
        <f>'[1]150 Sports '!BH241</f>
        <v>0</v>
      </c>
      <c r="BG20" s="26">
        <f>'[1]150 Sports '!BI241</f>
        <v>0</v>
      </c>
      <c r="BH20" s="26">
        <f>'[1]150 Sports '!BJ241</f>
        <v>0</v>
      </c>
      <c r="BI20" s="26">
        <f>'[1]150 Sports '!BK241</f>
        <v>0</v>
      </c>
      <c r="BJ20" s="26">
        <f>'[1]150 Sports '!BL241</f>
        <v>320</v>
      </c>
      <c r="BK20" s="31">
        <f>SUM(AY20:BJ20)</f>
        <v>320</v>
      </c>
      <c r="BM20" s="31">
        <f t="shared" si="4"/>
        <v>0</v>
      </c>
      <c r="BN20" s="26"/>
      <c r="BX20" s="64" t="s">
        <v>76</v>
      </c>
      <c r="BY20" s="26">
        <f>'[1]150 Sports '!CA241</f>
        <v>0</v>
      </c>
      <c r="BZ20" s="26">
        <f>'[1]150 Sports '!CB241</f>
        <v>0</v>
      </c>
      <c r="CA20" s="26">
        <f>'[1]150 Sports '!CC241</f>
        <v>0</v>
      </c>
      <c r="CB20" s="26">
        <f>'[1]150 Sports '!CD241</f>
        <v>0</v>
      </c>
      <c r="CC20" s="26">
        <f>'[1]150 Sports '!CE241</f>
        <v>0</v>
      </c>
      <c r="CD20" s="26">
        <f>'[1]150 Sports '!CF241</f>
        <v>0</v>
      </c>
      <c r="CE20" s="26">
        <f>'[1]150 Sports '!CG241</f>
        <v>0</v>
      </c>
      <c r="CF20" s="26">
        <f>'[1]150 Sports '!CH241</f>
        <v>0</v>
      </c>
      <c r="CG20" s="26">
        <f>'[1]150 Sports '!CI241</f>
        <v>0</v>
      </c>
      <c r="CH20" s="26">
        <f>'[1]150 Sports '!CJ241</f>
        <v>0</v>
      </c>
      <c r="CI20" s="26">
        <f>'[1]150 Sports '!CK241</f>
        <v>0</v>
      </c>
      <c r="CJ20" s="26">
        <f>'[1]150 Sports '!CL241</f>
        <v>0</v>
      </c>
      <c r="CK20" s="31">
        <f>SUM(BY20:CJ20)</f>
        <v>0</v>
      </c>
      <c r="CL20" s="26">
        <f t="shared" si="6"/>
        <v>0</v>
      </c>
      <c r="CM20" s="26" t="e">
        <f>CK20-#REF!</f>
        <v>#REF!</v>
      </c>
      <c r="CX20" s="64" t="s">
        <v>76</v>
      </c>
      <c r="CY20" s="26">
        <f>'[1]150 Sports '!DA241</f>
        <v>0</v>
      </c>
      <c r="CZ20" s="26">
        <f>'[1]150 Sports '!DB241</f>
        <v>0</v>
      </c>
      <c r="DA20" s="26">
        <f>'[1]150 Sports '!DC241</f>
        <v>0</v>
      </c>
      <c r="DB20" s="26">
        <f>'[1]150 Sports '!DD241</f>
        <v>0</v>
      </c>
      <c r="DC20" s="26">
        <f>'[1]150 Sports '!DE241</f>
        <v>0</v>
      </c>
      <c r="DD20" s="26">
        <f>'[1]150 Sports '!DF241</f>
        <v>0</v>
      </c>
      <c r="DE20" s="26">
        <f>'[1]150 Sports '!DG241</f>
        <v>0</v>
      </c>
      <c r="DF20" s="26">
        <f>'[1]150 Sports '!DH241</f>
        <v>0</v>
      </c>
      <c r="DG20" s="26">
        <f>'[1]150 Sports '!DI241</f>
        <v>0</v>
      </c>
      <c r="DH20" s="26">
        <f>'[1]150 Sports '!DJ241</f>
        <v>0</v>
      </c>
      <c r="DI20" s="26">
        <f>'[1]150 Sports '!DK241</f>
        <v>0</v>
      </c>
      <c r="DJ20" s="26">
        <f>'[1]150 Sports '!DL241</f>
        <v>0</v>
      </c>
      <c r="DK20" s="31">
        <f>SUM(CY20:DJ20)</f>
        <v>0</v>
      </c>
      <c r="DM20" s="26">
        <f t="shared" si="15"/>
        <v>0</v>
      </c>
      <c r="DN20" s="26">
        <f t="shared" si="12"/>
        <v>0</v>
      </c>
      <c r="DX20" s="64" t="s">
        <v>76</v>
      </c>
      <c r="DY20" s="26">
        <f>'[1]150 Sports '!EA241</f>
        <v>0</v>
      </c>
      <c r="DZ20" s="26">
        <f>'[1]150 Sports '!EB241</f>
        <v>0</v>
      </c>
      <c r="EA20" s="26">
        <f>'[1]150 Sports '!EC241</f>
        <v>0</v>
      </c>
      <c r="EB20" s="26">
        <f>'[1]150 Sports '!ED241</f>
        <v>0</v>
      </c>
      <c r="EC20" s="26">
        <f>'[1]150 Sports '!EE241</f>
        <v>0</v>
      </c>
      <c r="ED20" s="26">
        <f>'[1]150 Sports '!EF241</f>
        <v>0</v>
      </c>
      <c r="EE20" s="26">
        <f>'[1]150 Sports '!EG241</f>
        <v>0</v>
      </c>
      <c r="EF20" s="26">
        <f>'[1]150 Sports '!EH241</f>
        <v>0</v>
      </c>
      <c r="EG20" s="26">
        <f>'[1]150 Sports '!EI241</f>
        <v>0</v>
      </c>
      <c r="EH20" s="26">
        <f>'[1]150 Sports '!EJ241</f>
        <v>0</v>
      </c>
      <c r="EI20" s="26">
        <f>'[1]150 Sports '!EK241</f>
        <v>0</v>
      </c>
      <c r="EJ20" s="26">
        <f>'[1]150 Sports '!EL241</f>
        <v>0</v>
      </c>
      <c r="EK20" s="31">
        <f>SUM(DY20:EJ20)</f>
        <v>0</v>
      </c>
      <c r="EM20" s="26" t="e">
        <f>#REF!</f>
        <v>#REF!</v>
      </c>
      <c r="EN20" s="26" t="e">
        <f t="shared" si="16"/>
        <v>#REF!</v>
      </c>
    </row>
    <row r="21" spans="2:144">
      <c r="B21" s="73" t="str">
        <f>'[1]160 Opportunities'!B5</f>
        <v>Student Opportunities</v>
      </c>
      <c r="C21" s="26">
        <f>'[1]160 Opportunities'!C251</f>
        <v>-31532.690000000002</v>
      </c>
      <c r="D21" s="26">
        <f>'[1]160 Opportunities'!D251</f>
        <v>-26097.938511895314</v>
      </c>
      <c r="E21" s="53">
        <f>C21-D21</f>
        <v>-5434.7514881046882</v>
      </c>
      <c r="F21" s="26">
        <f>'[1]160 Opportunities'!F251</f>
        <v>-31644.250000000004</v>
      </c>
      <c r="G21" s="26">
        <f>'[1]160 Opportunities'!G251</f>
        <v>-41745.622253683345</v>
      </c>
      <c r="H21" s="53">
        <f>'[1]160 Opportunities'!H251</f>
        <v>10101.372253683334</v>
      </c>
      <c r="I21" s="26">
        <f>'[1]160 Opportunities'!I251</f>
        <v>-31644.250000000004</v>
      </c>
      <c r="J21" s="26">
        <f>'[1]160 Opportunities'!J251</f>
        <v>-42993.21</v>
      </c>
      <c r="K21" s="53">
        <f>I21-J21</f>
        <v>11348.959999999995</v>
      </c>
      <c r="L21" s="26">
        <f>'[1]160 Opportunities'!L251</f>
        <v>-31644.250000000004</v>
      </c>
      <c r="M21" s="26">
        <f>'[1]160 Opportunities'!M251</f>
        <v>-279299.75961165049</v>
      </c>
      <c r="N21" s="53">
        <f>L21-M21</f>
        <v>247655.50961165049</v>
      </c>
      <c r="O21" s="26">
        <f>'[1]160 Opportunities'!O251</f>
        <v>-279299.75961165049</v>
      </c>
      <c r="P21" s="60">
        <f>'[1]160 Opportunities'!CM251</f>
        <v>-272529.37292589323</v>
      </c>
      <c r="Q21" s="61">
        <f t="shared" ref="Q21:Q22" si="26">O21-P21</f>
        <v>-6770.3866857572575</v>
      </c>
      <c r="R21" s="60">
        <f>'[1]160 Opportunities'!R251</f>
        <v>-216770.82999999996</v>
      </c>
      <c r="S21" s="60">
        <f>'[1]160 Opportunities'!S251</f>
        <v>-272529.37292589317</v>
      </c>
      <c r="T21" s="62">
        <f t="shared" si="10"/>
        <v>0</v>
      </c>
      <c r="U21" s="26"/>
      <c r="V21" s="63"/>
      <c r="W21" s="57"/>
      <c r="X21" s="73" t="s">
        <v>77</v>
      </c>
      <c r="Y21" s="26">
        <f>'[1]160 Opportunities'!AA251</f>
        <v>0</v>
      </c>
      <c r="Z21" s="26">
        <f>'[1]160 Opportunities'!AB251</f>
        <v>-31532.690000000002</v>
      </c>
      <c r="AA21" s="26">
        <f>'[1]160 Opportunities'!AC251</f>
        <v>0</v>
      </c>
      <c r="AB21" s="26">
        <f>'[1]160 Opportunities'!AD251</f>
        <v>0</v>
      </c>
      <c r="AC21" s="26">
        <f>'[1]160 Opportunities'!AE251</f>
        <v>0</v>
      </c>
      <c r="AD21" s="26">
        <f>'[1]160 Opportunities'!AF251</f>
        <v>0</v>
      </c>
      <c r="AE21" s="26">
        <f>'[1]160 Opportunities'!AG251</f>
        <v>0</v>
      </c>
      <c r="AF21" s="26">
        <f>'[1]160 Opportunities'!AH251</f>
        <v>0</v>
      </c>
      <c r="AG21" s="26">
        <f>'[1]160 Opportunities'!AI251</f>
        <v>0</v>
      </c>
      <c r="AH21" s="26">
        <f>'[1]160 Opportunities'!AJ251</f>
        <v>0</v>
      </c>
      <c r="AI21" s="26">
        <f>'[1]160 Opportunities'!AK251</f>
        <v>0</v>
      </c>
      <c r="AJ21" s="26">
        <f>'[1]160 Opportunities'!AL251</f>
        <v>-111.56</v>
      </c>
      <c r="AK21" s="31">
        <f>SUM(Y21:AJ21)</f>
        <v>-31644.250000000004</v>
      </c>
      <c r="AL21" s="26">
        <f t="shared" si="3"/>
        <v>0</v>
      </c>
      <c r="AX21" s="73" t="s">
        <v>77</v>
      </c>
      <c r="AY21" s="26">
        <f>'[1]160 Opportunities'!BA251</f>
        <v>0</v>
      </c>
      <c r="AZ21" s="26">
        <f>'[1]160 Opportunities'!BB251</f>
        <v>-43154.54</v>
      </c>
      <c r="BA21" s="26">
        <f>'[1]160 Opportunities'!BC251</f>
        <v>-29190.930000000004</v>
      </c>
      <c r="BB21" s="26">
        <f>'[1]160 Opportunities'!BD251</f>
        <v>-5403.5399999999972</v>
      </c>
      <c r="BC21" s="26">
        <f>'[1]160 Opportunities'!BE251</f>
        <v>-26114.55</v>
      </c>
      <c r="BD21" s="26">
        <f>'[1]160 Opportunities'!BF251</f>
        <v>-29143.379999999997</v>
      </c>
      <c r="BE21" s="26">
        <f>'[1]160 Opportunities'!BG251</f>
        <v>-19274.900000000016</v>
      </c>
      <c r="BF21" s="26">
        <f>'[1]160 Opportunities'!BH251</f>
        <v>-30810.769999999979</v>
      </c>
      <c r="BG21" s="26">
        <f>'[1]160 Opportunities'!BI251</f>
        <v>-19974.420000000016</v>
      </c>
      <c r="BH21" s="26">
        <f>'[1]160 Opportunities'!BJ251</f>
        <v>-24134.219999999987</v>
      </c>
      <c r="BI21" s="26">
        <f>'[1]160 Opportunities'!BK251</f>
        <v>3071.2500000000018</v>
      </c>
      <c r="BJ21" s="26">
        <f>'[1]160 Opportunities'!BL251</f>
        <v>7359.1700000000055</v>
      </c>
      <c r="BK21" s="31">
        <f>SUM(AY21:BJ21)</f>
        <v>-216770.83</v>
      </c>
      <c r="BM21" s="31">
        <f t="shared" si="4"/>
        <v>0</v>
      </c>
      <c r="BN21" s="26"/>
      <c r="BX21" s="64" t="s">
        <v>77</v>
      </c>
      <c r="BY21" s="26">
        <f>'[1]160 Opportunities'!CA251</f>
        <v>-15647.683741788027</v>
      </c>
      <c r="BZ21" s="26">
        <f>'[1]160 Opportunities'!CB251</f>
        <v>-26057.070896706395</v>
      </c>
      <c r="CA21" s="26">
        <f>'[1]160 Opportunities'!CC251</f>
        <v>-27875.710670623623</v>
      </c>
      <c r="CB21" s="26">
        <f>'[1]160 Opportunities'!CD251</f>
        <v>-9377.5354209426077</v>
      </c>
      <c r="CC21" s="26">
        <f>'[1]160 Opportunities'!CE251</f>
        <v>-28669.014077307791</v>
      </c>
      <c r="CD21" s="26">
        <f>'[1]160 Opportunities'!CF251</f>
        <v>-28822.656957978921</v>
      </c>
      <c r="CE21" s="26">
        <f>'[1]160 Opportunities'!CG251</f>
        <v>-28179.917014609469</v>
      </c>
      <c r="CF21" s="26">
        <f>'[1]160 Opportunities'!CH251</f>
        <v>-29209.036467751284</v>
      </c>
      <c r="CG21" s="26">
        <f>'[1]160 Opportunities'!CI251</f>
        <v>-28012.907965854421</v>
      </c>
      <c r="CH21" s="26">
        <f>'[1]160 Opportunities'!CJ251</f>
        <v>-29061.96479338087</v>
      </c>
      <c r="CI21" s="26">
        <f>'[1]160 Opportunities'!CK251</f>
        <v>-26710.650725035397</v>
      </c>
      <c r="CJ21" s="26">
        <f>'[1]160 Opportunities'!CL251</f>
        <v>8529.555806085622</v>
      </c>
      <c r="CK21" s="31">
        <f>SUM(BY21:CJ21)</f>
        <v>-269094.59292589314</v>
      </c>
      <c r="CL21" s="26">
        <f t="shared" si="6"/>
        <v>3434.7800000000861</v>
      </c>
      <c r="CM21" s="26" t="e">
        <f>CK21-#REF!</f>
        <v>#REF!</v>
      </c>
      <c r="CX21" s="64" t="s">
        <v>77</v>
      </c>
      <c r="CY21" s="26">
        <f>'[1]160 Opportunities'!DA251</f>
        <v>0</v>
      </c>
      <c r="CZ21" s="26">
        <f>'[1]160 Opportunities'!DB251</f>
        <v>-43154.54</v>
      </c>
      <c r="DA21" s="26">
        <f>'[1]160 Opportunities'!DC251</f>
        <v>-29190.930000000004</v>
      </c>
      <c r="DB21" s="26">
        <f>'[1]160 Opportunities'!DD251</f>
        <v>-5403.5399999999972</v>
      </c>
      <c r="DC21" s="26">
        <f>'[1]160 Opportunities'!DE251</f>
        <v>-26114.55</v>
      </c>
      <c r="DD21" s="26">
        <f>'[1]160 Opportunities'!DF251</f>
        <v>-25793.379999999997</v>
      </c>
      <c r="DE21" s="26">
        <f>'[1]160 Opportunities'!DG251</f>
        <v>-31182.136601941747</v>
      </c>
      <c r="DF21" s="26">
        <f>'[1]160 Opportunities'!DH251</f>
        <v>-31132.136601941747</v>
      </c>
      <c r="DG21" s="26">
        <f>'[1]160 Opportunities'!DI251</f>
        <v>-26282.136601941747</v>
      </c>
      <c r="DH21" s="26">
        <f>'[1]160 Opportunities'!DJ251</f>
        <v>-36432.136601941747</v>
      </c>
      <c r="DI21" s="26">
        <f>'[1]160 Opportunities'!DK251</f>
        <v>-26657.136601941747</v>
      </c>
      <c r="DJ21" s="26">
        <f>'[1]160 Opportunities'!DL251</f>
        <v>-26657.136601941747</v>
      </c>
      <c r="DK21" s="31">
        <f>SUM(CY21:DJ21)</f>
        <v>-307999.75961165049</v>
      </c>
      <c r="DM21" s="26">
        <f>O21</f>
        <v>-279299.75961165049</v>
      </c>
      <c r="DN21" s="26">
        <f t="shared" si="12"/>
        <v>-28700</v>
      </c>
      <c r="DX21" s="64" t="s">
        <v>77</v>
      </c>
      <c r="DY21" s="26">
        <f>'[1]160 Opportunities'!EA251</f>
        <v>-15647.683741788027</v>
      </c>
      <c r="DZ21" s="26">
        <f>'[1]160 Opportunities'!EB251</f>
        <v>-26057.070896706395</v>
      </c>
      <c r="EA21" s="26">
        <f>'[1]160 Opportunities'!EC251</f>
        <v>-27875.710670623623</v>
      </c>
      <c r="EB21" s="26">
        <f>'[1]160 Opportunities'!ED251</f>
        <v>-9377.5354209426077</v>
      </c>
      <c r="EC21" s="26">
        <f>'[1]160 Opportunities'!EE251</f>
        <v>-28669.014077307791</v>
      </c>
      <c r="ED21" s="26">
        <f>'[1]160 Opportunities'!EF251</f>
        <v>-28822.656957978921</v>
      </c>
      <c r="EE21" s="26">
        <f>'[1]160 Opportunities'!EG251</f>
        <v>-28179.917014609469</v>
      </c>
      <c r="EF21" s="26">
        <f>'[1]160 Opportunities'!EH251</f>
        <v>-29209.036467751284</v>
      </c>
      <c r="EG21" s="26">
        <f>'[1]160 Opportunities'!EI251</f>
        <v>-28012.907965854421</v>
      </c>
      <c r="EH21" s="26">
        <f>'[1]160 Opportunities'!EJ251</f>
        <v>-29061.96479338087</v>
      </c>
      <c r="EI21" s="26">
        <f>'[1]160 Opportunities'!EK251</f>
        <v>-26710.650725035397</v>
      </c>
      <c r="EJ21" s="26">
        <f>'[1]160 Opportunities'!EL251</f>
        <v>8529.555806085622</v>
      </c>
      <c r="EK21" s="31">
        <f>SUM(DY21:EJ21)</f>
        <v>-269094.59292589314</v>
      </c>
      <c r="EM21" s="26" t="e">
        <f>#REF!</f>
        <v>#REF!</v>
      </c>
      <c r="EN21" s="26" t="e">
        <f t="shared" si="16"/>
        <v>#REF!</v>
      </c>
    </row>
    <row r="22" spans="2:144">
      <c r="B22" s="73" t="str">
        <f>'[1]138 M&amp;BD Comms'!B5</f>
        <v>M&amp;BD Comms</v>
      </c>
      <c r="C22" s="26">
        <f>'[1]138 M&amp;BD Comms'!C244</f>
        <v>-36250.82</v>
      </c>
      <c r="D22" s="26">
        <f>'[1]138 M&amp;BD Comms'!D244</f>
        <v>-30428.874427846276</v>
      </c>
      <c r="E22" s="53">
        <f>C22-D22</f>
        <v>-5821.9455721537233</v>
      </c>
      <c r="F22" s="26">
        <f>'[1]138 M&amp;BD Comms'!F244</f>
        <v>-36250.82</v>
      </c>
      <c r="G22" s="26">
        <f>'[1]138 M&amp;BD Comms'!G244</f>
        <v>-46657.74885569256</v>
      </c>
      <c r="H22" s="53">
        <f>'[1]138 M&amp;BD Comms'!H244</f>
        <v>10406.928855692558</v>
      </c>
      <c r="I22" s="26">
        <f>'[1]138 M&amp;BD Comms'!I244</f>
        <v>-36250.82</v>
      </c>
      <c r="J22" s="26">
        <f>'[1]138 M&amp;BD Comms'!J244</f>
        <v>-34576.589999999997</v>
      </c>
      <c r="K22" s="53">
        <f>I22-J22</f>
        <v>-1674.2300000000032</v>
      </c>
      <c r="L22" s="26">
        <f>'[1]138 M&amp;BD Comms'!L244</f>
        <v>-36250.82</v>
      </c>
      <c r="M22" s="26">
        <f>'[1]138 M&amp;BD Comms'!M244</f>
        <v>-108096.61999999998</v>
      </c>
      <c r="N22" s="53">
        <f>L22-M22</f>
        <v>71845.799999999988</v>
      </c>
      <c r="O22" s="26">
        <f>'[1]138 M&amp;BD Comms'!O244</f>
        <v>-108096.61999999998</v>
      </c>
      <c r="P22" s="60">
        <f>'[1]138 M&amp;BD Comms'!CM244</f>
        <v>-151446.24313415535</v>
      </c>
      <c r="Q22" s="61">
        <f t="shared" si="26"/>
        <v>43349.623134155365</v>
      </c>
      <c r="R22" s="60">
        <f>'[1]138 M&amp;BD Comms'!R244</f>
        <v>-112189.68</v>
      </c>
      <c r="S22" s="60">
        <f>'[1]138 M&amp;BD Comms'!S244</f>
        <v>-151446.49313415535</v>
      </c>
      <c r="T22" s="62">
        <f t="shared" si="10"/>
        <v>0.25</v>
      </c>
      <c r="U22" s="26"/>
      <c r="V22" s="63"/>
      <c r="W22" s="57"/>
      <c r="X22" s="73" t="s">
        <v>78</v>
      </c>
      <c r="Y22" s="26">
        <f>'[1]138 M&amp;BD Comms'!AA244</f>
        <v>0</v>
      </c>
      <c r="Z22" s="26">
        <f>'[1]138 M&amp;BD Comms'!AB244</f>
        <v>-36250.82</v>
      </c>
      <c r="AA22" s="26">
        <f>'[1]138 M&amp;BD Comms'!AC244</f>
        <v>0</v>
      </c>
      <c r="AB22" s="26">
        <f>'[1]138 M&amp;BD Comms'!AD244</f>
        <v>0</v>
      </c>
      <c r="AC22" s="26">
        <f>'[1]138 M&amp;BD Comms'!AE244</f>
        <v>0</v>
      </c>
      <c r="AD22" s="26">
        <f>'[1]138 M&amp;BD Comms'!AF244</f>
        <v>0</v>
      </c>
      <c r="AE22" s="26">
        <f>'[1]138 M&amp;BD Comms'!AG244</f>
        <v>0</v>
      </c>
      <c r="AF22" s="26">
        <f>'[1]138 M&amp;BD Comms'!AH244</f>
        <v>0</v>
      </c>
      <c r="AG22" s="26">
        <f>'[1]138 M&amp;BD Comms'!AI244</f>
        <v>0</v>
      </c>
      <c r="AH22" s="26">
        <f>'[1]138 M&amp;BD Comms'!AJ244</f>
        <v>0</v>
      </c>
      <c r="AI22" s="26">
        <f>'[1]138 M&amp;BD Comms'!AK244</f>
        <v>0</v>
      </c>
      <c r="AJ22" s="26">
        <f>'[1]138 M&amp;BD Comms'!AL244</f>
        <v>0</v>
      </c>
      <c r="AK22" s="31">
        <f>SUM(Y22:AJ22)</f>
        <v>-36250.82</v>
      </c>
      <c r="AL22" s="26">
        <f t="shared" si="3"/>
        <v>0</v>
      </c>
      <c r="AX22" s="73" t="s">
        <v>78</v>
      </c>
      <c r="AY22" s="26">
        <f>'[1]138 M&amp;BD Comms'!BA244</f>
        <v>0</v>
      </c>
      <c r="AZ22" s="26">
        <f>'[1]138 M&amp;BD Comms'!BB244</f>
        <v>-34576.589999999997</v>
      </c>
      <c r="BA22" s="26">
        <f>'[1]138 M&amp;BD Comms'!BC244</f>
        <v>-11402.14</v>
      </c>
      <c r="BB22" s="26">
        <f>'[1]138 M&amp;BD Comms'!BD244</f>
        <v>-11529.490000000002</v>
      </c>
      <c r="BC22" s="26">
        <f>'[1]138 M&amp;BD Comms'!BE244</f>
        <v>-4991.7399999999961</v>
      </c>
      <c r="BD22" s="26">
        <f>'[1]138 M&amp;BD Comms'!BF244</f>
        <v>-6122.6600000000017</v>
      </c>
      <c r="BE22" s="26">
        <f>'[1]138 M&amp;BD Comms'!BG244</f>
        <v>-4804.9800000000014</v>
      </c>
      <c r="BF22" s="26">
        <f>'[1]138 M&amp;BD Comms'!BH244</f>
        <v>-9289.99</v>
      </c>
      <c r="BG22" s="26">
        <f>'[1]138 M&amp;BD Comms'!BI244</f>
        <v>-5931.2599999999993</v>
      </c>
      <c r="BH22" s="26">
        <f>'[1]138 M&amp;BD Comms'!BJ244</f>
        <v>-8050.130000000001</v>
      </c>
      <c r="BI22" s="26">
        <f>'[1]138 M&amp;BD Comms'!BK244</f>
        <v>-6740.8599999999969</v>
      </c>
      <c r="BJ22" s="26">
        <f>'[1]138 M&amp;BD Comms'!BL244</f>
        <v>-8749.8399999999983</v>
      </c>
      <c r="BK22" s="31">
        <f>SUM(AY22:BJ22)</f>
        <v>-112189.68</v>
      </c>
      <c r="BM22" s="31">
        <f t="shared" si="4"/>
        <v>0</v>
      </c>
      <c r="BN22" s="26"/>
      <c r="BX22" s="73">
        <f>'[1]138 M&amp;BD Comms'!BX5</f>
        <v>0</v>
      </c>
      <c r="BY22" s="26">
        <f>'[1]138 M&amp;BD Comms'!CA244</f>
        <v>-16228.874427846278</v>
      </c>
      <c r="BZ22" s="26">
        <f>'[1]138 M&amp;BD Comms'!CB244</f>
        <v>-29928.874427846276</v>
      </c>
      <c r="CA22" s="26">
        <f>'[1]138 M&amp;BD Comms'!CC244</f>
        <v>-10178.874427846276</v>
      </c>
      <c r="CB22" s="26">
        <f>'[1]138 M&amp;BD Comms'!CD244</f>
        <v>-13078.874427846276</v>
      </c>
      <c r="CC22" s="26">
        <f>'[1]138 M&amp;BD Comms'!CE244</f>
        <v>-9578.8744278462764</v>
      </c>
      <c r="CD22" s="26">
        <f>'[1]138 M&amp;BD Comms'!CF244</f>
        <v>-8978.8744278462764</v>
      </c>
      <c r="CE22" s="26">
        <f>'[1]138 M&amp;BD Comms'!CG244</f>
        <v>-9578.8744278462764</v>
      </c>
      <c r="CF22" s="26">
        <f>'[1]138 M&amp;BD Comms'!CH244</f>
        <v>-10178.874427846276</v>
      </c>
      <c r="CG22" s="26">
        <f>'[1]138 M&amp;BD Comms'!CI244</f>
        <v>-9578.8744278462764</v>
      </c>
      <c r="CH22" s="26">
        <f>'[1]138 M&amp;BD Comms'!CJ244</f>
        <v>-10178.874427846276</v>
      </c>
      <c r="CI22" s="26">
        <f>'[1]138 M&amp;BD Comms'!CK244</f>
        <v>-8978.8744278462764</v>
      </c>
      <c r="CJ22" s="26">
        <f>'[1]138 M&amp;BD Comms'!CL244</f>
        <v>-8978.8744278462764</v>
      </c>
      <c r="CK22" s="31">
        <f>SUM(BY22:CJ22)</f>
        <v>-145446.49313415537</v>
      </c>
      <c r="CL22" s="26">
        <f t="shared" si="6"/>
        <v>5999.7499999999709</v>
      </c>
      <c r="CM22" s="26" t="e">
        <f>CK22-#REF!</f>
        <v>#REF!</v>
      </c>
      <c r="CX22" s="64" t="s">
        <v>79</v>
      </c>
      <c r="CY22" s="26">
        <f>'[1]138 M&amp;BD Comms'!DA244</f>
        <v>0</v>
      </c>
      <c r="CZ22" s="26">
        <f>'[1]138 M&amp;BD Comms'!DB244</f>
        <v>-34576.589999999997</v>
      </c>
      <c r="DA22" s="26">
        <f>'[1]138 M&amp;BD Comms'!DC244</f>
        <v>-11402.14</v>
      </c>
      <c r="DB22" s="26">
        <f>'[1]138 M&amp;BD Comms'!DD244</f>
        <v>-11529.490000000002</v>
      </c>
      <c r="DC22" s="26">
        <f>'[1]138 M&amp;BD Comms'!DE244</f>
        <v>-4991.7399999999961</v>
      </c>
      <c r="DD22" s="26">
        <f>'[1]138 M&amp;BD Comms'!DF244</f>
        <v>-6122.6600000000017</v>
      </c>
      <c r="DE22" s="26">
        <f>'[1]138 M&amp;BD Comms'!DG244</f>
        <v>-5943</v>
      </c>
      <c r="DF22" s="26">
        <f>'[1]138 M&amp;BD Comms'!DH244</f>
        <v>-6663</v>
      </c>
      <c r="DG22" s="26">
        <f>'[1]138 M&amp;BD Comms'!DI244</f>
        <v>-6663</v>
      </c>
      <c r="DH22" s="26">
        <f>'[1]138 M&amp;BD Comms'!DJ244</f>
        <v>-6735</v>
      </c>
      <c r="DI22" s="26">
        <f>'[1]138 M&amp;BD Comms'!DK244</f>
        <v>-6735</v>
      </c>
      <c r="DJ22" s="26">
        <f>'[1]138 M&amp;BD Comms'!DL244</f>
        <v>-6735</v>
      </c>
      <c r="DK22" s="31">
        <f>SUM(CY22:DJ22)</f>
        <v>-108096.62</v>
      </c>
      <c r="DM22" s="26">
        <f t="shared" si="15"/>
        <v>-81228.62</v>
      </c>
      <c r="DN22" s="26">
        <f t="shared" si="12"/>
        <v>-26868</v>
      </c>
      <c r="DX22" s="64" t="s">
        <v>79</v>
      </c>
      <c r="DY22" s="26">
        <f>'[1]138 M&amp;BD Comms'!EA244</f>
        <v>-16228.874427846278</v>
      </c>
      <c r="DZ22" s="26">
        <f>'[1]138 M&amp;BD Comms'!EB244</f>
        <v>-29928.874427846276</v>
      </c>
      <c r="EA22" s="26">
        <f>'[1]138 M&amp;BD Comms'!EC244</f>
        <v>-10178.874427846276</v>
      </c>
      <c r="EB22" s="26">
        <f>'[1]138 M&amp;BD Comms'!ED244</f>
        <v>-13078.874427846276</v>
      </c>
      <c r="EC22" s="26">
        <f>'[1]138 M&amp;BD Comms'!EE244</f>
        <v>-9578.8744278462764</v>
      </c>
      <c r="ED22" s="26">
        <f>'[1]138 M&amp;BD Comms'!EF244</f>
        <v>-8978.8744278462764</v>
      </c>
      <c r="EE22" s="26">
        <f>'[1]138 M&amp;BD Comms'!EG244</f>
        <v>-9578.8744278462764</v>
      </c>
      <c r="EF22" s="26">
        <f>'[1]138 M&amp;BD Comms'!EH244</f>
        <v>-10178.874427846276</v>
      </c>
      <c r="EG22" s="26">
        <f>'[1]138 M&amp;BD Comms'!EI244</f>
        <v>-9578.8744278462764</v>
      </c>
      <c r="EH22" s="26">
        <f>'[1]138 M&amp;BD Comms'!EJ244</f>
        <v>-10178.874427846276</v>
      </c>
      <c r="EI22" s="26">
        <f>'[1]138 M&amp;BD Comms'!EK244</f>
        <v>-8978.8744278462764</v>
      </c>
      <c r="EJ22" s="26">
        <f>'[1]138 M&amp;BD Comms'!EL244</f>
        <v>-8978.8744278462764</v>
      </c>
      <c r="EK22" s="31">
        <f>SUM(DY22:EJ22)</f>
        <v>-145446.49313415537</v>
      </c>
      <c r="EM22" s="26" t="e">
        <f>#REF!</f>
        <v>#REF!</v>
      </c>
      <c r="EN22" s="26" t="e">
        <f t="shared" si="16"/>
        <v>#REF!</v>
      </c>
    </row>
    <row r="23" spans="2:144">
      <c r="C23" s="26"/>
      <c r="D23" s="26"/>
      <c r="E23" s="53"/>
      <c r="F23" s="26"/>
      <c r="G23" s="26"/>
      <c r="H23" s="53"/>
      <c r="I23" s="26"/>
      <c r="J23" s="26"/>
      <c r="K23" s="53"/>
      <c r="L23" s="26"/>
      <c r="M23" s="26"/>
      <c r="N23" s="53"/>
      <c r="O23" s="26"/>
      <c r="P23" s="67"/>
      <c r="Q23" s="72"/>
      <c r="R23" s="67"/>
      <c r="S23" s="67"/>
      <c r="T23" s="62">
        <f t="shared" si="10"/>
        <v>0</v>
      </c>
      <c r="U23" s="57"/>
      <c r="V23" s="57"/>
      <c r="W23" s="57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>
        <f t="shared" si="3"/>
        <v>0</v>
      </c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31"/>
      <c r="BM23" s="31">
        <f t="shared" si="4"/>
        <v>0</v>
      </c>
      <c r="BN23" s="26"/>
      <c r="BX23" s="64">
        <v>0</v>
      </c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31"/>
      <c r="CL23" s="26">
        <f t="shared" si="6"/>
        <v>0</v>
      </c>
      <c r="CM23" s="26" t="e">
        <f>CK23-#REF!</f>
        <v>#REF!</v>
      </c>
      <c r="CX23" s="64">
        <v>0</v>
      </c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31"/>
      <c r="DM23" s="26">
        <f t="shared" si="15"/>
        <v>0</v>
      </c>
      <c r="DN23" s="26">
        <f t="shared" si="12"/>
        <v>0</v>
      </c>
      <c r="DX23" s="64">
        <v>0</v>
      </c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31"/>
      <c r="EM23" s="26" t="e">
        <f>#REF!</f>
        <v>#REF!</v>
      </c>
      <c r="EN23" s="26" t="e">
        <f t="shared" si="16"/>
        <v>#REF!</v>
      </c>
    </row>
    <row r="24" spans="2:144">
      <c r="B24" s="1" t="s">
        <v>79</v>
      </c>
      <c r="C24" s="35">
        <f t="shared" ref="C24:O24" si="27">SUM(C20:C23)</f>
        <v>-67783.510000000009</v>
      </c>
      <c r="D24" s="35">
        <f t="shared" si="27"/>
        <v>-56526.812939741591</v>
      </c>
      <c r="E24" s="69">
        <f t="shared" si="27"/>
        <v>-11256.697060258412</v>
      </c>
      <c r="F24" s="35">
        <f t="shared" si="27"/>
        <v>-67895.070000000007</v>
      </c>
      <c r="G24" s="35">
        <f t="shared" si="27"/>
        <v>-88403.371109375905</v>
      </c>
      <c r="H24" s="69">
        <f t="shared" si="27"/>
        <v>20508.301109375891</v>
      </c>
      <c r="I24" s="35">
        <f t="shared" si="27"/>
        <v>-67895.070000000007</v>
      </c>
      <c r="J24" s="35">
        <f t="shared" si="27"/>
        <v>-77569.799999999988</v>
      </c>
      <c r="K24" s="69">
        <f t="shared" si="27"/>
        <v>9674.7299999999923</v>
      </c>
      <c r="L24" s="35">
        <f t="shared" si="27"/>
        <v>-67895.070000000007</v>
      </c>
      <c r="M24" s="35">
        <f t="shared" si="27"/>
        <v>-387396.37961165048</v>
      </c>
      <c r="N24" s="69">
        <f t="shared" si="27"/>
        <v>319501.30961165047</v>
      </c>
      <c r="O24" s="35">
        <f t="shared" si="27"/>
        <v>-387396.37961165048</v>
      </c>
      <c r="P24" s="70">
        <f>SUM(P20:P23)</f>
        <v>-423975.61606004857</v>
      </c>
      <c r="Q24" s="71">
        <f>SUM(Q20:Q23)</f>
        <v>36579.236448398107</v>
      </c>
      <c r="R24" s="70">
        <f t="shared" ref="R24:S24" si="28">SUM(R20:R23)</f>
        <v>-328640.50999999995</v>
      </c>
      <c r="S24" s="70">
        <f t="shared" si="28"/>
        <v>-423975.86606004852</v>
      </c>
      <c r="T24" s="62">
        <f t="shared" si="10"/>
        <v>0.24999999994179234</v>
      </c>
      <c r="U24" s="35"/>
      <c r="V24" s="35"/>
      <c r="W24" s="57"/>
      <c r="X24" s="1" t="s">
        <v>79</v>
      </c>
      <c r="Y24" s="35">
        <f t="shared" ref="Y24:AK24" si="29">SUM(Y20:Y23)</f>
        <v>0</v>
      </c>
      <c r="Z24" s="35">
        <f t="shared" si="29"/>
        <v>-67783.510000000009</v>
      </c>
      <c r="AA24" s="35">
        <f t="shared" si="29"/>
        <v>0</v>
      </c>
      <c r="AB24" s="35">
        <f t="shared" si="29"/>
        <v>0</v>
      </c>
      <c r="AC24" s="35">
        <f t="shared" si="29"/>
        <v>0</v>
      </c>
      <c r="AD24" s="35">
        <f t="shared" si="29"/>
        <v>0</v>
      </c>
      <c r="AE24" s="35">
        <f t="shared" si="29"/>
        <v>0</v>
      </c>
      <c r="AF24" s="35">
        <f t="shared" si="29"/>
        <v>0</v>
      </c>
      <c r="AG24" s="35">
        <f t="shared" si="29"/>
        <v>0</v>
      </c>
      <c r="AH24" s="35">
        <f t="shared" si="29"/>
        <v>0</v>
      </c>
      <c r="AI24" s="35">
        <f t="shared" si="29"/>
        <v>0</v>
      </c>
      <c r="AJ24" s="35">
        <f t="shared" si="29"/>
        <v>-111.56</v>
      </c>
      <c r="AK24" s="35">
        <f t="shared" si="29"/>
        <v>-67895.070000000007</v>
      </c>
      <c r="AL24" s="26">
        <f t="shared" si="3"/>
        <v>0</v>
      </c>
      <c r="AX24" s="1" t="s">
        <v>79</v>
      </c>
      <c r="AY24" s="35">
        <f t="shared" ref="AY24:BK24" si="30">SUM(AY20:AY23)</f>
        <v>0</v>
      </c>
      <c r="AZ24" s="35">
        <f t="shared" si="30"/>
        <v>-77731.13</v>
      </c>
      <c r="BA24" s="35">
        <f t="shared" si="30"/>
        <v>-40593.070000000007</v>
      </c>
      <c r="BB24" s="35">
        <f t="shared" si="30"/>
        <v>-16933.03</v>
      </c>
      <c r="BC24" s="35">
        <f t="shared" si="30"/>
        <v>-31106.289999999994</v>
      </c>
      <c r="BD24" s="35">
        <f t="shared" si="30"/>
        <v>-35266.04</v>
      </c>
      <c r="BE24" s="35">
        <f t="shared" si="30"/>
        <v>-24079.880000000019</v>
      </c>
      <c r="BF24" s="35">
        <f t="shared" si="30"/>
        <v>-40100.75999999998</v>
      </c>
      <c r="BG24" s="35">
        <f t="shared" si="30"/>
        <v>-25905.680000000015</v>
      </c>
      <c r="BH24" s="35">
        <f t="shared" si="30"/>
        <v>-32184.349999999988</v>
      </c>
      <c r="BI24" s="35">
        <f t="shared" si="30"/>
        <v>-3669.6099999999951</v>
      </c>
      <c r="BJ24" s="35">
        <f t="shared" si="30"/>
        <v>-1070.6699999999928</v>
      </c>
      <c r="BK24" s="35">
        <f t="shared" si="30"/>
        <v>-328640.51</v>
      </c>
      <c r="BM24" s="31">
        <f t="shared" si="4"/>
        <v>0</v>
      </c>
      <c r="BN24" s="26"/>
      <c r="BX24" s="64" t="s">
        <v>79</v>
      </c>
      <c r="BY24" s="35">
        <f t="shared" ref="BY24:CK24" si="31">SUM(BY20:BY23)</f>
        <v>-31876.558169634307</v>
      </c>
      <c r="BZ24" s="35">
        <f t="shared" si="31"/>
        <v>-55985.945324552667</v>
      </c>
      <c r="CA24" s="35">
        <f t="shared" si="31"/>
        <v>-38054.585098469899</v>
      </c>
      <c r="CB24" s="35">
        <f t="shared" si="31"/>
        <v>-22456.409848788884</v>
      </c>
      <c r="CC24" s="35">
        <f t="shared" si="31"/>
        <v>-38247.888505154071</v>
      </c>
      <c r="CD24" s="35">
        <f t="shared" si="31"/>
        <v>-37801.531385825198</v>
      </c>
      <c r="CE24" s="35">
        <f t="shared" si="31"/>
        <v>-37758.791442455746</v>
      </c>
      <c r="CF24" s="35">
        <f t="shared" si="31"/>
        <v>-39387.910895597561</v>
      </c>
      <c r="CG24" s="35">
        <f t="shared" si="31"/>
        <v>-37591.782393700698</v>
      </c>
      <c r="CH24" s="35">
        <f t="shared" si="31"/>
        <v>-39240.839221227143</v>
      </c>
      <c r="CI24" s="35">
        <f t="shared" si="31"/>
        <v>-35689.525152881673</v>
      </c>
      <c r="CJ24" s="35">
        <f t="shared" si="31"/>
        <v>-449.31862176065442</v>
      </c>
      <c r="CK24" s="35">
        <f t="shared" si="31"/>
        <v>-414541.08606004855</v>
      </c>
      <c r="CL24" s="26">
        <f t="shared" si="6"/>
        <v>9434.5300000000279</v>
      </c>
      <c r="CM24" s="26" t="e">
        <f>CK24-#REF!</f>
        <v>#REF!</v>
      </c>
      <c r="CX24" s="64" t="s">
        <v>79</v>
      </c>
      <c r="CY24" s="35">
        <f t="shared" ref="CY24:DM24" si="32">SUM(CY20:CY23)</f>
        <v>0</v>
      </c>
      <c r="CZ24" s="35">
        <f t="shared" si="32"/>
        <v>-77731.13</v>
      </c>
      <c r="DA24" s="35">
        <f t="shared" si="32"/>
        <v>-40593.070000000007</v>
      </c>
      <c r="DB24" s="35">
        <f t="shared" si="32"/>
        <v>-16933.03</v>
      </c>
      <c r="DC24" s="35">
        <f t="shared" si="32"/>
        <v>-31106.289999999994</v>
      </c>
      <c r="DD24" s="35">
        <f t="shared" si="32"/>
        <v>-31916.04</v>
      </c>
      <c r="DE24" s="35">
        <f t="shared" si="32"/>
        <v>-37125.136601941747</v>
      </c>
      <c r="DF24" s="35">
        <f t="shared" si="32"/>
        <v>-37795.136601941747</v>
      </c>
      <c r="DG24" s="35">
        <f t="shared" si="32"/>
        <v>-32945.136601941747</v>
      </c>
      <c r="DH24" s="35">
        <f t="shared" si="32"/>
        <v>-43167.136601941747</v>
      </c>
      <c r="DI24" s="35">
        <f t="shared" si="32"/>
        <v>-33392.136601941747</v>
      </c>
      <c r="DJ24" s="35">
        <f t="shared" si="32"/>
        <v>-33392.136601941747</v>
      </c>
      <c r="DK24" s="35">
        <f t="shared" si="32"/>
        <v>-416096.37961165048</v>
      </c>
      <c r="DM24" s="35">
        <f t="shared" si="32"/>
        <v>-360528.37961165048</v>
      </c>
      <c r="DN24" s="26">
        <f t="shared" si="12"/>
        <v>-55568</v>
      </c>
      <c r="DX24" s="64" t="s">
        <v>79</v>
      </c>
      <c r="DY24" s="35">
        <f t="shared" ref="DY24:EK24" si="33">SUM(DY20:DY23)</f>
        <v>-31876.558169634307</v>
      </c>
      <c r="DZ24" s="35">
        <f t="shared" si="33"/>
        <v>-55985.945324552667</v>
      </c>
      <c r="EA24" s="35">
        <f t="shared" si="33"/>
        <v>-38054.585098469899</v>
      </c>
      <c r="EB24" s="35">
        <f t="shared" si="33"/>
        <v>-22456.409848788884</v>
      </c>
      <c r="EC24" s="35">
        <f t="shared" si="33"/>
        <v>-38247.888505154071</v>
      </c>
      <c r="ED24" s="35">
        <f t="shared" si="33"/>
        <v>-37801.531385825198</v>
      </c>
      <c r="EE24" s="35">
        <f t="shared" si="33"/>
        <v>-37758.791442455746</v>
      </c>
      <c r="EF24" s="35">
        <f t="shared" si="33"/>
        <v>-39387.910895597561</v>
      </c>
      <c r="EG24" s="35">
        <f t="shared" si="33"/>
        <v>-37591.782393700698</v>
      </c>
      <c r="EH24" s="35">
        <f t="shared" si="33"/>
        <v>-39240.839221227143</v>
      </c>
      <c r="EI24" s="35">
        <f t="shared" si="33"/>
        <v>-35689.525152881673</v>
      </c>
      <c r="EJ24" s="35">
        <f t="shared" si="33"/>
        <v>-449.31862176065442</v>
      </c>
      <c r="EK24" s="35">
        <f t="shared" si="33"/>
        <v>-414541.08606004855</v>
      </c>
      <c r="EM24" s="26" t="e">
        <f>#REF!</f>
        <v>#REF!</v>
      </c>
      <c r="EN24" s="26" t="e">
        <f t="shared" si="16"/>
        <v>#REF!</v>
      </c>
    </row>
    <row r="25" spans="2:144">
      <c r="C25" s="26"/>
      <c r="D25" s="26"/>
      <c r="E25" s="53"/>
      <c r="F25" s="26"/>
      <c r="G25" s="26"/>
      <c r="H25" s="53"/>
      <c r="I25" s="26"/>
      <c r="J25" s="26"/>
      <c r="K25" s="53"/>
      <c r="L25" s="26"/>
      <c r="M25" s="26"/>
      <c r="N25" s="53"/>
      <c r="O25" s="26"/>
      <c r="P25" s="67"/>
      <c r="Q25" s="72"/>
      <c r="R25" s="67"/>
      <c r="S25" s="67"/>
      <c r="T25" s="62">
        <f t="shared" si="10"/>
        <v>0</v>
      </c>
      <c r="U25" s="57"/>
      <c r="V25" s="57"/>
      <c r="W25" s="57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>
        <f t="shared" si="3"/>
        <v>0</v>
      </c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31"/>
      <c r="BM25" s="31">
        <f t="shared" si="4"/>
        <v>0</v>
      </c>
      <c r="BN25" s="26"/>
      <c r="BX25" s="64">
        <v>0</v>
      </c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31"/>
      <c r="CL25" s="26">
        <f t="shared" si="6"/>
        <v>0</v>
      </c>
      <c r="CM25" s="26" t="e">
        <f>CK25-#REF!</f>
        <v>#REF!</v>
      </c>
      <c r="CX25" s="64">
        <v>0</v>
      </c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31"/>
      <c r="DM25" s="26">
        <f t="shared" si="15"/>
        <v>0</v>
      </c>
      <c r="DN25" s="26">
        <f t="shared" si="12"/>
        <v>0</v>
      </c>
      <c r="DX25" s="64">
        <v>0</v>
      </c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31"/>
      <c r="EM25" s="26" t="e">
        <f>#REF!</f>
        <v>#REF!</v>
      </c>
      <c r="EN25" s="26" t="e">
        <f t="shared" si="16"/>
        <v>#REF!</v>
      </c>
    </row>
    <row r="26" spans="2:144">
      <c r="B26" s="73" t="str">
        <f>'[1]130 Premises'!B5</f>
        <v>Union House &amp; Equipment</v>
      </c>
      <c r="C26" s="26">
        <f>'[1]130 Premises'!C241</f>
        <v>-17850.68</v>
      </c>
      <c r="D26" s="26">
        <f>'[1]130 Premises'!D241</f>
        <v>-9187.7395238095251</v>
      </c>
      <c r="E26" s="53">
        <f>C26-D26</f>
        <v>-8662.9404761904752</v>
      </c>
      <c r="F26" s="26">
        <f>'[1]130 Premises'!F241</f>
        <v>-17850.68</v>
      </c>
      <c r="G26" s="26">
        <f>'[1]130 Premises'!G241</f>
        <v>-18514.999047619051</v>
      </c>
      <c r="H26" s="53">
        <f>'[1]130 Premises'!H241</f>
        <v>664.3190476190473</v>
      </c>
      <c r="I26" s="26">
        <f>'[1]130 Premises'!I241</f>
        <v>-17850.68</v>
      </c>
      <c r="J26" s="26">
        <f>'[1]130 Premises'!J241</f>
        <v>-16509.39</v>
      </c>
      <c r="K26" s="53">
        <f>I26-J26</f>
        <v>-1341.2900000000009</v>
      </c>
      <c r="L26" s="26">
        <f>'[1]130 Premises'!L241</f>
        <v>-17850.68</v>
      </c>
      <c r="M26" s="26">
        <f>'[1]130 Premises'!M241</f>
        <v>819658.57523809525</v>
      </c>
      <c r="N26" s="53">
        <f>L26-M26</f>
        <v>-837509.2552380953</v>
      </c>
      <c r="O26" s="26">
        <f>'[1]130 Premises'!O241</f>
        <v>-130145.54</v>
      </c>
      <c r="P26" s="60">
        <f>'[1]130 Premises'!CM241</f>
        <v>-132499.82428571431</v>
      </c>
      <c r="Q26" s="61">
        <f t="shared" ref="Q26:Q30" si="34">O26-P26</f>
        <v>2354.2842857143114</v>
      </c>
      <c r="R26" s="60">
        <f>'[1]130 Premises'!R241</f>
        <v>-128653.40999999999</v>
      </c>
      <c r="S26" s="60">
        <f>'[1]130 Premises'!S241</f>
        <v>-132500</v>
      </c>
      <c r="T26" s="62">
        <f t="shared" si="10"/>
        <v>0.17571428569499403</v>
      </c>
      <c r="U26" s="26"/>
      <c r="V26" s="63"/>
      <c r="W26" s="57"/>
      <c r="X26" s="73" t="str">
        <f>'[1]130 Premises'!Z5</f>
        <v>Union House &amp; Equipment</v>
      </c>
      <c r="Y26" s="26">
        <f>'[1]130 Premises'!AA241</f>
        <v>0</v>
      </c>
      <c r="Z26" s="26">
        <f>'[1]130 Premises'!AB241</f>
        <v>-17850.68</v>
      </c>
      <c r="AA26" s="26">
        <f>'[1]130 Premises'!AC241</f>
        <v>0</v>
      </c>
      <c r="AB26" s="26">
        <f>'[1]130 Premises'!AD241</f>
        <v>0</v>
      </c>
      <c r="AC26" s="26">
        <f>'[1]130 Premises'!AE241</f>
        <v>0</v>
      </c>
      <c r="AD26" s="26">
        <f>'[1]130 Premises'!AF241</f>
        <v>0</v>
      </c>
      <c r="AE26" s="26">
        <f>'[1]130 Premises'!AG241</f>
        <v>0</v>
      </c>
      <c r="AF26" s="26">
        <f>'[1]130 Premises'!AH241</f>
        <v>0</v>
      </c>
      <c r="AG26" s="26">
        <f>'[1]130 Premises'!AI241</f>
        <v>0</v>
      </c>
      <c r="AH26" s="26">
        <f>'[1]130 Premises'!AJ241</f>
        <v>0</v>
      </c>
      <c r="AI26" s="26">
        <f>'[1]130 Premises'!AK241</f>
        <v>0</v>
      </c>
      <c r="AJ26" s="26">
        <f>'[1]130 Premises'!AL241</f>
        <v>0</v>
      </c>
      <c r="AK26" s="31">
        <f>SUM(Y26:AJ26)</f>
        <v>-17850.68</v>
      </c>
      <c r="AL26" s="26">
        <f t="shared" si="3"/>
        <v>0</v>
      </c>
      <c r="AX26" s="73" t="str">
        <f>'[1]130 Premises'!AZ5</f>
        <v>Union House &amp; Equipment</v>
      </c>
      <c r="AY26" s="26">
        <f>'[1]130 Premises'!BA241</f>
        <v>0</v>
      </c>
      <c r="AZ26" s="26">
        <f>'[1]130 Premises'!BB241</f>
        <v>-16509.39</v>
      </c>
      <c r="BA26" s="26">
        <f>'[1]130 Premises'!BC241</f>
        <v>-9796.2199999999993</v>
      </c>
      <c r="BB26" s="26">
        <f>'[1]130 Premises'!BD241</f>
        <v>-14452.93</v>
      </c>
      <c r="BC26" s="26">
        <f>'[1]130 Premises'!BE241</f>
        <v>-9171.52</v>
      </c>
      <c r="BD26" s="26">
        <f>'[1]130 Premises'!BF241</f>
        <v>-10845.479999999996</v>
      </c>
      <c r="BE26" s="26">
        <f>'[1]130 Premises'!BG241</f>
        <v>-20183.710000000003</v>
      </c>
      <c r="BF26" s="26">
        <f>'[1]130 Premises'!BH241</f>
        <v>-8436.6700000000019</v>
      </c>
      <c r="BG26" s="26">
        <f>'[1]130 Premises'!BI241</f>
        <v>-11933.810000000003</v>
      </c>
      <c r="BH26" s="26">
        <f>'[1]130 Premises'!BJ241</f>
        <v>-9434.9700000000084</v>
      </c>
      <c r="BI26" s="26">
        <f>'[1]130 Premises'!BK241</f>
        <v>-11918.959999999986</v>
      </c>
      <c r="BJ26" s="26">
        <f>'[1]130 Premises'!BL241</f>
        <v>-5969.7499999999945</v>
      </c>
      <c r="BK26" s="31">
        <f>SUM(AY26:BJ26)</f>
        <v>-128653.41</v>
      </c>
      <c r="BM26" s="31">
        <f t="shared" si="4"/>
        <v>0</v>
      </c>
      <c r="BN26" s="26"/>
      <c r="BX26" s="73" t="str">
        <f>'[1]130 Premises'!BZ5</f>
        <v>Union House &amp; Equipment</v>
      </c>
      <c r="BY26" s="26">
        <f>'[1]130 Premises'!CA241</f>
        <v>-9327.2595238095255</v>
      </c>
      <c r="BZ26" s="26">
        <f>'[1]130 Premises'!CB241</f>
        <v>-9187.7395238095251</v>
      </c>
      <c r="CA26" s="26">
        <f>'[1]130 Premises'!CC241</f>
        <v>-11631.569523809525</v>
      </c>
      <c r="CB26" s="26">
        <f>'[1]130 Premises'!CD241</f>
        <v>-13059.379523809524</v>
      </c>
      <c r="CC26" s="26">
        <f>'[1]130 Premises'!CE241</f>
        <v>-11713.609523809526</v>
      </c>
      <c r="CD26" s="26">
        <f>'[1]130 Premises'!CF241</f>
        <v>-11522.789523809524</v>
      </c>
      <c r="CE26" s="26">
        <f>'[1]130 Premises'!CG241</f>
        <v>-11484.849523809526</v>
      </c>
      <c r="CF26" s="26">
        <f>'[1]130 Premises'!CH241</f>
        <v>-11766.039523809526</v>
      </c>
      <c r="CG26" s="26">
        <f>'[1]130 Premises'!CI241</f>
        <v>-11496.069523809525</v>
      </c>
      <c r="CH26" s="26">
        <f>'[1]130 Premises'!CJ241</f>
        <v>-10632.779523809524</v>
      </c>
      <c r="CI26" s="26">
        <f>'[1]130 Premises'!CK241</f>
        <v>-9845.3695238095243</v>
      </c>
      <c r="CJ26" s="26">
        <f>'[1]130 Premises'!CL241</f>
        <v>-10832.369523809524</v>
      </c>
      <c r="CK26" s="31">
        <f>SUM(BY26:CJ26)</f>
        <v>-132499.82428571431</v>
      </c>
      <c r="CL26" s="26">
        <f t="shared" si="6"/>
        <v>0</v>
      </c>
      <c r="CM26" s="26" t="e">
        <f>CK26-#REF!</f>
        <v>#REF!</v>
      </c>
      <c r="CX26" s="73" t="str">
        <f>'[1]130 Premises'!CZ5</f>
        <v>Union House &amp; Equipment</v>
      </c>
      <c r="CY26" s="26">
        <f>'[1]130 Premises'!DA241</f>
        <v>0</v>
      </c>
      <c r="CZ26" s="26">
        <f>'[1]130 Premises'!DB241</f>
        <v>-16509.39</v>
      </c>
      <c r="DA26" s="26">
        <f>'[1]130 Premises'!DC241</f>
        <v>-9796.2199999999993</v>
      </c>
      <c r="DB26" s="26">
        <f>'[1]130 Premises'!DD241</f>
        <v>-14452.93</v>
      </c>
      <c r="DC26" s="26">
        <f>'[1]130 Premises'!DE241</f>
        <v>-9171.52</v>
      </c>
      <c r="DD26" s="26">
        <f>'[1]130 Premises'!DF241</f>
        <v>-10845.48</v>
      </c>
      <c r="DE26" s="26">
        <f>'[1]130 Premises'!DG241</f>
        <v>-11595</v>
      </c>
      <c r="DF26" s="26">
        <f>'[1]130 Premises'!DH241</f>
        <v>-11595</v>
      </c>
      <c r="DG26" s="26">
        <f>'[1]130 Premises'!DI241</f>
        <v>-11595</v>
      </c>
      <c r="DH26" s="26">
        <f>'[1]130 Premises'!DJ241</f>
        <v>-11395</v>
      </c>
      <c r="DI26" s="26">
        <f>'[1]130 Premises'!DK241</f>
        <v>-11595</v>
      </c>
      <c r="DJ26" s="26">
        <f>'[1]130 Premises'!DL241</f>
        <v>-11595</v>
      </c>
      <c r="DK26" s="31">
        <f>SUM(CY26:DJ26)</f>
        <v>-130145.54</v>
      </c>
      <c r="DM26" s="26">
        <f>O26</f>
        <v>-130145.54</v>
      </c>
      <c r="DN26" s="26">
        <f t="shared" si="12"/>
        <v>0</v>
      </c>
      <c r="DX26" s="64" t="s">
        <v>80</v>
      </c>
      <c r="DY26" s="26">
        <f>'[1]130 Premises'!EA241</f>
        <v>-9327.2595238095255</v>
      </c>
      <c r="DZ26" s="26">
        <f>'[1]130 Premises'!EB241</f>
        <v>-9187.7395238095251</v>
      </c>
      <c r="EA26" s="26">
        <f>'[1]130 Premises'!EC241</f>
        <v>-11631.569523809525</v>
      </c>
      <c r="EB26" s="26">
        <f>'[1]130 Premises'!ED241</f>
        <v>-13059.379523809524</v>
      </c>
      <c r="EC26" s="26">
        <f>'[1]130 Premises'!EE241</f>
        <v>-11713.609523809526</v>
      </c>
      <c r="ED26" s="26">
        <f>'[1]130 Premises'!EF241</f>
        <v>-11522.789523809524</v>
      </c>
      <c r="EE26" s="26">
        <f>'[1]130 Premises'!EG241</f>
        <v>-11484.849523809526</v>
      </c>
      <c r="EF26" s="26">
        <f>'[1]130 Premises'!EH241</f>
        <v>-11766.039523809526</v>
      </c>
      <c r="EG26" s="26">
        <f>'[1]130 Premises'!EI241</f>
        <v>-11496.069523809525</v>
      </c>
      <c r="EH26" s="26">
        <f>'[1]130 Premises'!EJ241</f>
        <v>-10632.779523809524</v>
      </c>
      <c r="EI26" s="26">
        <f>'[1]130 Premises'!EK241</f>
        <v>-9845.3695238095243</v>
      </c>
      <c r="EJ26" s="26">
        <f>'[1]130 Premises'!EL241</f>
        <v>-10832.369523809524</v>
      </c>
      <c r="EK26" s="31">
        <f>SUM(DY26:EJ26)</f>
        <v>-132499.82428571431</v>
      </c>
      <c r="EM26" s="26" t="e">
        <f>#REF!</f>
        <v>#REF!</v>
      </c>
      <c r="EN26" s="26" t="e">
        <f t="shared" si="16"/>
        <v>#REF!</v>
      </c>
    </row>
    <row r="27" spans="2:144">
      <c r="B27" s="73" t="str">
        <f>'[1]120 Finance'!B5</f>
        <v>Finance Dept</v>
      </c>
      <c r="C27" s="26">
        <f>'[1]120 Finance'!C244</f>
        <v>-39623.58</v>
      </c>
      <c r="D27" s="26">
        <f>'[1]120 Finance'!D244</f>
        <v>-18875.271699379609</v>
      </c>
      <c r="E27" s="53">
        <f>C27-D27</f>
        <v>-20748.308300620392</v>
      </c>
      <c r="F27" s="26">
        <f>'[1]120 Finance'!F244</f>
        <v>-39623.58</v>
      </c>
      <c r="G27" s="26">
        <f>'[1]120 Finance'!G244</f>
        <v>-37750.543398759219</v>
      </c>
      <c r="H27" s="53">
        <f>'[1]120 Finance'!H244</f>
        <v>-1873.036601240779</v>
      </c>
      <c r="I27" s="26">
        <f>'[1]120 Finance'!I244</f>
        <v>-39623.58</v>
      </c>
      <c r="J27" s="26">
        <f>'[1]120 Finance'!J244</f>
        <v>-38017.14</v>
      </c>
      <c r="K27" s="53">
        <f>I27-J27</f>
        <v>-1606.4400000000023</v>
      </c>
      <c r="L27" s="26">
        <f>'[1]120 Finance'!L244</f>
        <v>-39623.58</v>
      </c>
      <c r="M27" s="26">
        <f>'[1]120 Finance'!M244</f>
        <v>936786.05394457211</v>
      </c>
      <c r="N27" s="53">
        <f>L27-M27</f>
        <v>-976409.63394457207</v>
      </c>
      <c r="O27" s="26">
        <f>'[1]120 Finance'!O244</f>
        <v>-207549.58000000002</v>
      </c>
      <c r="P27" s="67">
        <f>'[1]120 Finance'!CM244</f>
        <v>-226503.2603925553</v>
      </c>
      <c r="Q27" s="61">
        <f t="shared" si="34"/>
        <v>18953.680392555281</v>
      </c>
      <c r="R27" s="67">
        <f>'[1]120 Finance'!R244</f>
        <v>-189373.75</v>
      </c>
      <c r="S27" s="67">
        <f>'[1]120 Finance'!S244</f>
        <v>-226503.26039255533</v>
      </c>
      <c r="T27" s="62">
        <f t="shared" si="10"/>
        <v>0</v>
      </c>
      <c r="U27" s="26"/>
      <c r="V27" s="63"/>
      <c r="W27" s="57"/>
      <c r="X27" s="73" t="str">
        <f>'[1]120 Finance'!Z5</f>
        <v>Finance Dept</v>
      </c>
      <c r="Y27" s="26">
        <f>'[1]120 Finance'!AA244</f>
        <v>0</v>
      </c>
      <c r="Z27" s="26">
        <f>'[1]120 Finance'!AB244</f>
        <v>-39623.58</v>
      </c>
      <c r="AA27" s="26">
        <f>'[1]120 Finance'!AC244</f>
        <v>0</v>
      </c>
      <c r="AB27" s="26">
        <f>'[1]120 Finance'!AD244</f>
        <v>0</v>
      </c>
      <c r="AC27" s="26">
        <f>'[1]120 Finance'!AE244</f>
        <v>0</v>
      </c>
      <c r="AD27" s="26">
        <f>'[1]120 Finance'!AF244</f>
        <v>0</v>
      </c>
      <c r="AE27" s="26">
        <f>'[1]120 Finance'!AG244</f>
        <v>0</v>
      </c>
      <c r="AF27" s="26">
        <f>'[1]120 Finance'!AH244</f>
        <v>0</v>
      </c>
      <c r="AG27" s="26">
        <f>'[1]120 Finance'!AI244</f>
        <v>0</v>
      </c>
      <c r="AH27" s="26">
        <f>'[1]120 Finance'!AJ244</f>
        <v>0</v>
      </c>
      <c r="AI27" s="26">
        <f>'[1]120 Finance'!AK244</f>
        <v>0</v>
      </c>
      <c r="AJ27" s="26">
        <f>'[1]120 Finance'!AL244</f>
        <v>0</v>
      </c>
      <c r="AK27" s="31">
        <f>SUM(Y27:AJ27)</f>
        <v>-39623.58</v>
      </c>
      <c r="AL27" s="26">
        <f t="shared" si="3"/>
        <v>0</v>
      </c>
      <c r="AX27" s="73" t="str">
        <f>'[1]120 Finance'!AZ5</f>
        <v>Finance Dept</v>
      </c>
      <c r="AY27" s="26">
        <f>'[1]120 Finance'!BA244</f>
        <v>0</v>
      </c>
      <c r="AZ27" s="26">
        <f>'[1]120 Finance'!BB244</f>
        <v>-38017.14</v>
      </c>
      <c r="BA27" s="26">
        <f>'[1]120 Finance'!BC244</f>
        <v>-17063.419999999998</v>
      </c>
      <c r="BB27" s="26">
        <f>'[1]120 Finance'!BD244</f>
        <v>-15445.863333333338</v>
      </c>
      <c r="BC27" s="26">
        <f>'[1]120 Finance'!BE244</f>
        <v>-14498.063333333337</v>
      </c>
      <c r="BD27" s="26">
        <f>'[1]120 Finance'!BF244</f>
        <v>-13894.203333333338</v>
      </c>
      <c r="BE27" s="26">
        <f>'[1]120 Finance'!BG244</f>
        <v>-17201.673333333325</v>
      </c>
      <c r="BF27" s="26">
        <f>'[1]120 Finance'!BH244</f>
        <v>-13994.943333333344</v>
      </c>
      <c r="BG27" s="26">
        <f>'[1]120 Finance'!BI244</f>
        <v>-15004.196666666674</v>
      </c>
      <c r="BH27" s="26">
        <f>'[1]120 Finance'!BJ244</f>
        <v>-14869.34666666667</v>
      </c>
      <c r="BI27" s="26">
        <f>'[1]120 Finance'!BK244</f>
        <v>-14188.276666666667</v>
      </c>
      <c r="BJ27" s="26">
        <f>'[1]120 Finance'!BL244</f>
        <v>-15196.623333333324</v>
      </c>
      <c r="BK27" s="31">
        <f>SUM(AY27:BJ27)</f>
        <v>-189373.75000000003</v>
      </c>
      <c r="BM27" s="31">
        <f t="shared" si="4"/>
        <v>0</v>
      </c>
      <c r="BN27" s="26"/>
      <c r="BX27" s="73" t="str">
        <f>'[1]120 Finance'!BZ5</f>
        <v>Finance Dept</v>
      </c>
      <c r="BY27" s="26">
        <f>'[1]120 Finance'!CA244</f>
        <v>-18875.271699379609</v>
      </c>
      <c r="BZ27" s="26">
        <f>'[1]120 Finance'!CB244</f>
        <v>-18875.271699379609</v>
      </c>
      <c r="CA27" s="26">
        <f>'[1]120 Finance'!CC244</f>
        <v>-18875.271699379609</v>
      </c>
      <c r="CB27" s="26">
        <f>'[1]120 Finance'!CD244</f>
        <v>-18875.271699379609</v>
      </c>
      <c r="CC27" s="26">
        <f>'[1]120 Finance'!CE244</f>
        <v>-18875.271699379609</v>
      </c>
      <c r="CD27" s="26">
        <f>'[1]120 Finance'!CF244</f>
        <v>-18875.271699379609</v>
      </c>
      <c r="CE27" s="26">
        <f>'[1]120 Finance'!CG244</f>
        <v>-18875.271699379609</v>
      </c>
      <c r="CF27" s="26">
        <f>'[1]120 Finance'!CH244</f>
        <v>-18875.271699379609</v>
      </c>
      <c r="CG27" s="26">
        <f>'[1]120 Finance'!CI244</f>
        <v>-18875.271699379609</v>
      </c>
      <c r="CH27" s="26">
        <f>'[1]120 Finance'!CJ244</f>
        <v>-18875.271699379609</v>
      </c>
      <c r="CI27" s="26">
        <f>'[1]120 Finance'!CK244</f>
        <v>-18875.271699379609</v>
      </c>
      <c r="CJ27" s="26">
        <f>'[1]120 Finance'!CL244</f>
        <v>-18875.271699379609</v>
      </c>
      <c r="CK27" s="31">
        <f>SUM(BY27:CJ27)</f>
        <v>-226503.2603925553</v>
      </c>
      <c r="CL27" s="26">
        <f t="shared" si="6"/>
        <v>0</v>
      </c>
      <c r="CM27" s="26" t="e">
        <f>CK27-#REF!</f>
        <v>#REF!</v>
      </c>
      <c r="CX27" s="73" t="str">
        <f>'[1]120 Finance'!CZ5</f>
        <v>Finance Dept</v>
      </c>
      <c r="CY27" s="26">
        <f>'[1]120 Finance'!DA244</f>
        <v>0</v>
      </c>
      <c r="CZ27" s="26">
        <f>'[1]120 Finance'!DB244</f>
        <v>-38017.14</v>
      </c>
      <c r="DA27" s="26">
        <f>'[1]120 Finance'!DC244</f>
        <v>-17063.419999999998</v>
      </c>
      <c r="DB27" s="26">
        <f>'[1]120 Finance'!DD244</f>
        <v>-15445.863333333338</v>
      </c>
      <c r="DC27" s="26">
        <f>'[1]120 Finance'!DE244</f>
        <v>-14498.063333333337</v>
      </c>
      <c r="DD27" s="26">
        <f>'[1]120 Finance'!DF244</f>
        <v>-13894.203333333338</v>
      </c>
      <c r="DE27" s="26">
        <f>'[1]120 Finance'!DG244</f>
        <v>-19098.273333333338</v>
      </c>
      <c r="DF27" s="26">
        <f>'[1]120 Finance'!DH244</f>
        <v>-17978.273333333338</v>
      </c>
      <c r="DG27" s="26">
        <f>'[1]120 Finance'!DI244</f>
        <v>-17798.273333333338</v>
      </c>
      <c r="DH27" s="26">
        <f>'[1]120 Finance'!DJ244</f>
        <v>-17852.023333333338</v>
      </c>
      <c r="DI27" s="26">
        <f>'[1]120 Finance'!DK244</f>
        <v>-18052.023333333338</v>
      </c>
      <c r="DJ27" s="26">
        <f>'[1]120 Finance'!DL244</f>
        <v>-17852.023333333338</v>
      </c>
      <c r="DK27" s="31">
        <f>SUM(CY27:DJ27)</f>
        <v>-207549.58000000007</v>
      </c>
      <c r="DM27" s="26">
        <f>O27</f>
        <v>-207549.58000000002</v>
      </c>
      <c r="DN27" s="26">
        <f t="shared" si="12"/>
        <v>0</v>
      </c>
      <c r="DX27" s="64" t="s">
        <v>81</v>
      </c>
      <c r="DY27" s="26">
        <f>'[1]120 Finance'!EA244</f>
        <v>-18208.605032712941</v>
      </c>
      <c r="DZ27" s="26">
        <f>'[1]120 Finance'!EB244</f>
        <v>-18208.605032712941</v>
      </c>
      <c r="EA27" s="26">
        <f>'[1]120 Finance'!EC244</f>
        <v>-21708.605032712941</v>
      </c>
      <c r="EB27" s="26">
        <f>'[1]120 Finance'!ED244</f>
        <v>-18708.605032712941</v>
      </c>
      <c r="EC27" s="26">
        <f>'[1]120 Finance'!EE244</f>
        <v>-18708.605032712941</v>
      </c>
      <c r="ED27" s="26">
        <f>'[1]120 Finance'!EF244</f>
        <v>-18708.605032712941</v>
      </c>
      <c r="EE27" s="26">
        <f>'[1]120 Finance'!EG244</f>
        <v>-18708.605032712941</v>
      </c>
      <c r="EF27" s="26">
        <f>'[1]120 Finance'!EH244</f>
        <v>-18708.605032712941</v>
      </c>
      <c r="EG27" s="26">
        <f>'[1]120 Finance'!EI244</f>
        <v>-18708.605032712941</v>
      </c>
      <c r="EH27" s="26">
        <f>'[1]120 Finance'!EJ244</f>
        <v>-18708.605032712941</v>
      </c>
      <c r="EI27" s="26">
        <f>'[1]120 Finance'!EK244</f>
        <v>-18708.605032712941</v>
      </c>
      <c r="EJ27" s="26">
        <f>'[1]120 Finance'!EL244</f>
        <v>-18708.605032712941</v>
      </c>
      <c r="EK27" s="31">
        <f>SUM(DY27:EJ27)</f>
        <v>-226503.26039255536</v>
      </c>
      <c r="EM27" s="26" t="e">
        <f>#REF!</f>
        <v>#REF!</v>
      </c>
      <c r="EN27" s="26" t="e">
        <f t="shared" si="16"/>
        <v>#REF!</v>
      </c>
    </row>
    <row r="28" spans="2:144">
      <c r="B28" s="73" t="str">
        <f>'[1]139 Strategic Dev'!B5</f>
        <v>Strategic Development Unit</v>
      </c>
      <c r="C28" s="26">
        <f>'[1]139 Strategic Dev'!C243</f>
        <v>-22874.670000000002</v>
      </c>
      <c r="D28" s="26">
        <f>'[1]139 Strategic Dev'!D243</f>
        <v>-12272.691264724917</v>
      </c>
      <c r="E28" s="53">
        <f>C28-D28</f>
        <v>-10601.978735275085</v>
      </c>
      <c r="F28" s="26">
        <f>'[1]139 Strategic Dev'!F243</f>
        <v>-22874.670000000002</v>
      </c>
      <c r="G28" s="26">
        <f>'[1]139 Strategic Dev'!G243</f>
        <v>-24545.382529449835</v>
      </c>
      <c r="H28" s="53">
        <f>'[1]139 Strategic Dev'!H243</f>
        <v>1670.7125294498385</v>
      </c>
      <c r="I28" s="26">
        <f>'[1]139 Strategic Dev'!I243</f>
        <v>-22874.670000000002</v>
      </c>
      <c r="J28" s="26">
        <f>'[1]139 Strategic Dev'!J243</f>
        <v>-47611.180000000008</v>
      </c>
      <c r="K28" s="53">
        <f>I28-J28</f>
        <v>24736.510000000006</v>
      </c>
      <c r="L28" s="26">
        <f>'[1]139 Strategic Dev'!L243</f>
        <v>-22874.670000000002</v>
      </c>
      <c r="M28" s="26">
        <f>'[1]139 Strategic Dev'!M243</f>
        <v>-260604.70501243143</v>
      </c>
      <c r="N28" s="53">
        <f>L28-M28</f>
        <v>237730.03501243141</v>
      </c>
      <c r="O28" s="26">
        <f>'[1]139 Strategic Dev'!O243</f>
        <v>-260604.70501243143</v>
      </c>
      <c r="P28" s="67">
        <f>'[1]139 Strategic Dev'!CM243</f>
        <v>-147272.29517669903</v>
      </c>
      <c r="Q28" s="61">
        <f t="shared" si="34"/>
        <v>-113332.4098357324</v>
      </c>
      <c r="R28" s="67">
        <f>'[1]139 Strategic Dev'!R243</f>
        <v>-266352.06</v>
      </c>
      <c r="S28" s="67">
        <f>'[1]139 Strategic Dev'!S243</f>
        <v>-147272.29517669903</v>
      </c>
      <c r="T28" s="62">
        <f t="shared" si="10"/>
        <v>0</v>
      </c>
      <c r="U28" s="26"/>
      <c r="V28" s="63"/>
      <c r="W28" s="57"/>
      <c r="X28" s="73" t="str">
        <f>'[1]139 Strategic Dev'!Z5</f>
        <v>Strategic Development Unit</v>
      </c>
      <c r="Y28" s="26">
        <f>'[1]139 Strategic Dev'!AA243</f>
        <v>0</v>
      </c>
      <c r="Z28" s="26">
        <f>'[1]139 Strategic Dev'!AB243</f>
        <v>-22874.670000000002</v>
      </c>
      <c r="AA28" s="26">
        <f>'[1]139 Strategic Dev'!AC243</f>
        <v>0</v>
      </c>
      <c r="AB28" s="26">
        <f>'[1]139 Strategic Dev'!AD243</f>
        <v>0</v>
      </c>
      <c r="AC28" s="26">
        <f>'[1]139 Strategic Dev'!AE243</f>
        <v>0</v>
      </c>
      <c r="AD28" s="26">
        <f>'[1]139 Strategic Dev'!AF243</f>
        <v>0</v>
      </c>
      <c r="AE28" s="26">
        <f>'[1]139 Strategic Dev'!AG243</f>
        <v>0</v>
      </c>
      <c r="AF28" s="26">
        <f>'[1]139 Strategic Dev'!AH243</f>
        <v>0</v>
      </c>
      <c r="AG28" s="26">
        <f>'[1]139 Strategic Dev'!AI243</f>
        <v>0</v>
      </c>
      <c r="AH28" s="26">
        <f>'[1]139 Strategic Dev'!AJ243</f>
        <v>0</v>
      </c>
      <c r="AI28" s="26">
        <f>'[1]139 Strategic Dev'!AK243</f>
        <v>0</v>
      </c>
      <c r="AJ28" s="26">
        <f>'[1]139 Strategic Dev'!AL243</f>
        <v>0</v>
      </c>
      <c r="AK28" s="31">
        <f>SUM(Y28:AJ28)</f>
        <v>-22874.670000000002</v>
      </c>
      <c r="AL28" s="26">
        <f t="shared" si="3"/>
        <v>0</v>
      </c>
      <c r="AX28" s="73" t="str">
        <f>'[1]139 Strategic Dev'!AZ5</f>
        <v>Strategic Development Unit</v>
      </c>
      <c r="AY28" s="26">
        <f>'[1]139 Strategic Dev'!BA243</f>
        <v>0</v>
      </c>
      <c r="AZ28" s="26">
        <f>'[1]139 Strategic Dev'!BB243</f>
        <v>-47611.180000000008</v>
      </c>
      <c r="BA28" s="26">
        <f>'[1]139 Strategic Dev'!BC243</f>
        <v>-30294.420000000002</v>
      </c>
      <c r="BB28" s="26">
        <f>'[1]139 Strategic Dev'!BD243</f>
        <v>-22317.919999999998</v>
      </c>
      <c r="BC28" s="26">
        <f>'[1]139 Strategic Dev'!BE243</f>
        <v>-8650.3099999999977</v>
      </c>
      <c r="BD28" s="26">
        <f>'[1]139 Strategic Dev'!BF243</f>
        <v>-30974.53000000001</v>
      </c>
      <c r="BE28" s="26">
        <f>'[1]139 Strategic Dev'!BG243</f>
        <v>-19787.090000000007</v>
      </c>
      <c r="BF28" s="26">
        <f>'[1]139 Strategic Dev'!BH243</f>
        <v>-19666.260000000009</v>
      </c>
      <c r="BG28" s="26">
        <f>'[1]139 Strategic Dev'!BI243</f>
        <v>-22354.259999999987</v>
      </c>
      <c r="BH28" s="26">
        <f>'[1]139 Strategic Dev'!BJ243</f>
        <v>-14666.789999999986</v>
      </c>
      <c r="BI28" s="26">
        <f>'[1]139 Strategic Dev'!BK243</f>
        <v>-21994.69999999999</v>
      </c>
      <c r="BJ28" s="26">
        <f>'[1]139 Strategic Dev'!BL243</f>
        <v>-28034.600000000006</v>
      </c>
      <c r="BK28" s="31">
        <f>SUM(AY28:BJ28)</f>
        <v>-266352.05999999994</v>
      </c>
      <c r="BM28" s="31">
        <f t="shared" si="4"/>
        <v>0</v>
      </c>
      <c r="BN28" s="26"/>
      <c r="BX28" s="73" t="str">
        <f>'[1]139 Strategic Dev'!BZ5</f>
        <v>Strategic Development Unit</v>
      </c>
      <c r="BY28" s="26">
        <f>'[1]139 Strategic Dev'!CA243</f>
        <v>-12272.691264724917</v>
      </c>
      <c r="BZ28" s="26">
        <f>'[1]139 Strategic Dev'!CB243</f>
        <v>-12272.691264724917</v>
      </c>
      <c r="CA28" s="26">
        <f>'[1]139 Strategic Dev'!CC243</f>
        <v>-12272.691264724917</v>
      </c>
      <c r="CB28" s="26">
        <f>'[1]139 Strategic Dev'!CD243</f>
        <v>-12272.691264724917</v>
      </c>
      <c r="CC28" s="26">
        <f>'[1]139 Strategic Dev'!CE243</f>
        <v>-12272.691264724917</v>
      </c>
      <c r="CD28" s="26">
        <f>'[1]139 Strategic Dev'!CF243</f>
        <v>-12272.691264724917</v>
      </c>
      <c r="CE28" s="26">
        <f>'[1]139 Strategic Dev'!CG243</f>
        <v>-12272.691264724917</v>
      </c>
      <c r="CF28" s="26">
        <f>'[1]139 Strategic Dev'!CH243</f>
        <v>-12272.691264724917</v>
      </c>
      <c r="CG28" s="26">
        <f>'[1]139 Strategic Dev'!CI243</f>
        <v>-12272.691264724917</v>
      </c>
      <c r="CH28" s="26">
        <f>'[1]139 Strategic Dev'!CJ243</f>
        <v>-12272.691264724917</v>
      </c>
      <c r="CI28" s="26">
        <f>'[1]139 Strategic Dev'!CK243</f>
        <v>-12272.691264724917</v>
      </c>
      <c r="CJ28" s="26">
        <f>'[1]139 Strategic Dev'!CL243</f>
        <v>-12272.691264724917</v>
      </c>
      <c r="CK28" s="31">
        <f>SUM(BY28:CJ28)</f>
        <v>-147272.29517669897</v>
      </c>
      <c r="CL28" s="26">
        <f t="shared" si="6"/>
        <v>0</v>
      </c>
      <c r="CM28" s="26" t="e">
        <f>CK28-#REF!</f>
        <v>#REF!</v>
      </c>
      <c r="CX28" s="73" t="str">
        <f>'[1]139 Strategic Dev'!CZ5</f>
        <v>Strategic Development Unit</v>
      </c>
      <c r="CY28" s="26">
        <f>'[1]139 Strategic Dev'!DA243</f>
        <v>0</v>
      </c>
      <c r="CZ28" s="26">
        <f>'[1]139 Strategic Dev'!DB243</f>
        <v>-47611.180000000008</v>
      </c>
      <c r="DA28" s="26">
        <f>'[1]139 Strategic Dev'!DC243</f>
        <v>-30294.420000000002</v>
      </c>
      <c r="DB28" s="26">
        <f>'[1]139 Strategic Dev'!DD243</f>
        <v>-22317.919999999998</v>
      </c>
      <c r="DC28" s="26">
        <f>'[1]139 Strategic Dev'!DE243</f>
        <v>-8650.3099999999977</v>
      </c>
      <c r="DD28" s="26">
        <f>'[1]139 Strategic Dev'!DF243</f>
        <v>-30974.53000000001</v>
      </c>
      <c r="DE28" s="26">
        <f>'[1]139 Strategic Dev'!DG243</f>
        <v>-20557.76333333334</v>
      </c>
      <c r="DF28" s="26">
        <f>'[1]139 Strategic Dev'!DH243</f>
        <v>-20400.649444444447</v>
      </c>
      <c r="DG28" s="26">
        <f>'[1]139 Strategic Dev'!DI243</f>
        <v>-19966.121574074077</v>
      </c>
      <c r="DH28" s="26">
        <f>'[1]139 Strategic Dev'!DJ243</f>
        <v>-19762.049058641976</v>
      </c>
      <c r="DI28" s="26">
        <f>'[1]139 Strategic Dev'!DK243</f>
        <v>-20050.482790637863</v>
      </c>
      <c r="DJ28" s="26">
        <f>'[1]139 Strategic Dev'!DL243</f>
        <v>-20019.278811299726</v>
      </c>
      <c r="DK28" s="31">
        <f>SUM(CY28:DJ28)</f>
        <v>-260604.70501243146</v>
      </c>
      <c r="DM28" s="26">
        <f>O28</f>
        <v>-260604.70501243143</v>
      </c>
      <c r="DN28" s="26">
        <f t="shared" si="12"/>
        <v>0</v>
      </c>
      <c r="DX28" s="64" t="s">
        <v>82</v>
      </c>
      <c r="DY28" s="26">
        <f>'[1]139 Strategic Dev'!EA243</f>
        <v>-12043.524598058251</v>
      </c>
      <c r="DZ28" s="26">
        <f>'[1]139 Strategic Dev'!EB243</f>
        <v>-12043.524598058251</v>
      </c>
      <c r="EA28" s="26">
        <f>'[1]139 Strategic Dev'!EC243</f>
        <v>-12043.524598058251</v>
      </c>
      <c r="EB28" s="26">
        <f>'[1]139 Strategic Dev'!ED243</f>
        <v>-14793.524598058251</v>
      </c>
      <c r="EC28" s="26">
        <f>'[1]139 Strategic Dev'!EE243</f>
        <v>-12043.524598058251</v>
      </c>
      <c r="ED28" s="26">
        <f>'[1]139 Strategic Dev'!EF243</f>
        <v>-12043.524598058251</v>
      </c>
      <c r="EE28" s="26">
        <f>'[1]139 Strategic Dev'!EG243</f>
        <v>-12043.524598058251</v>
      </c>
      <c r="EF28" s="26">
        <f>'[1]139 Strategic Dev'!EH243</f>
        <v>-12043.524598058251</v>
      </c>
      <c r="EG28" s="26">
        <f>'[1]139 Strategic Dev'!EI243</f>
        <v>-12043.524598058251</v>
      </c>
      <c r="EH28" s="26">
        <f>'[1]139 Strategic Dev'!EJ243</f>
        <v>-12043.524598058251</v>
      </c>
      <c r="EI28" s="26">
        <f>'[1]139 Strategic Dev'!EK243</f>
        <v>-12043.524598058251</v>
      </c>
      <c r="EJ28" s="26">
        <f>'[1]139 Strategic Dev'!EL243</f>
        <v>-12043.524598058251</v>
      </c>
      <c r="EK28" s="31">
        <f>SUM(DY28:EJ28)</f>
        <v>-147272.29517669903</v>
      </c>
      <c r="EM28" s="26" t="e">
        <f>#REF!</f>
        <v>#REF!</v>
      </c>
      <c r="EN28" s="26" t="e">
        <f t="shared" si="16"/>
        <v>#REF!</v>
      </c>
    </row>
    <row r="29" spans="2:144">
      <c r="B29" s="73" t="str">
        <f>'[1]126 People'!B5</f>
        <v>People</v>
      </c>
      <c r="C29" s="26">
        <f>'[1]126 People'!C253</f>
        <v>-47458.289999999994</v>
      </c>
      <c r="D29" s="26">
        <f>'[1]126 People'!D253</f>
        <v>-24050.272206012945</v>
      </c>
      <c r="E29" s="53">
        <f>C29-D29</f>
        <v>-23408.017793987048</v>
      </c>
      <c r="F29" s="26">
        <f>'[1]126 People'!F253</f>
        <v>-47458.289999999994</v>
      </c>
      <c r="G29" s="26">
        <f>'[1]126 People'!G253</f>
        <v>-48100.544412025891</v>
      </c>
      <c r="H29" s="53">
        <f>'[1]126 People'!H253</f>
        <v>642.25441202588445</v>
      </c>
      <c r="I29" s="26">
        <f>'[1]126 People'!I253</f>
        <v>-47458.289999999994</v>
      </c>
      <c r="J29" s="26">
        <f>'[1]126 People'!J253</f>
        <v>-57402.840000000004</v>
      </c>
      <c r="K29" s="53">
        <f>I29-J29</f>
        <v>9944.5500000000102</v>
      </c>
      <c r="L29" s="26">
        <f>'[1]126 People'!L253</f>
        <v>-47458.289999999994</v>
      </c>
      <c r="M29" s="26">
        <f>'[1]126 People'!M253</f>
        <v>-236092.17475000003</v>
      </c>
      <c r="N29" s="53">
        <f>L29-M29</f>
        <v>188633.88475000003</v>
      </c>
      <c r="O29" s="26">
        <f>'[1]126 People'!O253</f>
        <v>-236092.17475000003</v>
      </c>
      <c r="P29" s="67">
        <f>'[1]126 People'!CM253</f>
        <v>-307953.26647215534</v>
      </c>
      <c r="Q29" s="61">
        <f t="shared" si="34"/>
        <v>71861.09172215531</v>
      </c>
      <c r="R29" s="67">
        <f>'[1]126 People'!R253</f>
        <v>-251693.05000000008</v>
      </c>
      <c r="S29" s="67">
        <f>'[1]126 People'!S253</f>
        <v>-307953.26647215534</v>
      </c>
      <c r="T29" s="62">
        <f t="shared" si="10"/>
        <v>0</v>
      </c>
      <c r="U29" s="26"/>
      <c r="V29" s="63"/>
      <c r="W29" s="57"/>
      <c r="X29" s="73" t="str">
        <f>'[1]126 People'!Z5</f>
        <v>People</v>
      </c>
      <c r="Y29" s="26">
        <f>'[1]126 People'!AA253</f>
        <v>0</v>
      </c>
      <c r="Z29" s="26">
        <f>'[1]126 People'!AB253</f>
        <v>-47458.289999999994</v>
      </c>
      <c r="AA29" s="26">
        <f>'[1]126 People'!AC253</f>
        <v>0</v>
      </c>
      <c r="AB29" s="26">
        <f>'[1]126 People'!AD253</f>
        <v>0</v>
      </c>
      <c r="AC29" s="26">
        <f>'[1]126 People'!AE253</f>
        <v>0</v>
      </c>
      <c r="AD29" s="26">
        <f>'[1]126 People'!AF253</f>
        <v>0</v>
      </c>
      <c r="AE29" s="26">
        <f>'[1]126 People'!AG253</f>
        <v>0</v>
      </c>
      <c r="AF29" s="26">
        <f>'[1]126 People'!AH253</f>
        <v>0</v>
      </c>
      <c r="AG29" s="26">
        <f>'[1]126 People'!AI253</f>
        <v>0</v>
      </c>
      <c r="AH29" s="26">
        <f>'[1]126 People'!AJ253</f>
        <v>0</v>
      </c>
      <c r="AI29" s="26">
        <f>'[1]126 People'!AK253</f>
        <v>0</v>
      </c>
      <c r="AJ29" s="26">
        <f>'[1]126 People'!AL253</f>
        <v>0</v>
      </c>
      <c r="AK29" s="31">
        <f>SUM(Y29:AJ29)</f>
        <v>-47458.289999999994</v>
      </c>
      <c r="AL29" s="26">
        <f t="shared" si="3"/>
        <v>0</v>
      </c>
      <c r="AX29" s="73" t="str">
        <f>'[1]126 People'!AZ5</f>
        <v>People</v>
      </c>
      <c r="AY29" s="26">
        <f>'[1]126 People'!BA253</f>
        <v>0</v>
      </c>
      <c r="AZ29" s="26">
        <f>'[1]126 People'!BB253</f>
        <v>-57402.840000000004</v>
      </c>
      <c r="BA29" s="26">
        <f>'[1]126 People'!BC253</f>
        <v>-13991.64</v>
      </c>
      <c r="BB29" s="26">
        <f>'[1]126 People'!BD253</f>
        <v>-25401.059999999998</v>
      </c>
      <c r="BC29" s="26">
        <f>'[1]126 People'!BE253</f>
        <v>-6722.4199999999992</v>
      </c>
      <c r="BD29" s="26">
        <f>'[1]126 People'!BF253</f>
        <v>-13163.570000000005</v>
      </c>
      <c r="BE29" s="26">
        <f>'[1]126 People'!BG253</f>
        <v>-17846.860000000008</v>
      </c>
      <c r="BF29" s="26">
        <f>'[1]126 People'!BH253</f>
        <v>-17247.410000000003</v>
      </c>
      <c r="BG29" s="26">
        <f>'[1]126 People'!BI253</f>
        <v>-31025.580000000005</v>
      </c>
      <c r="BH29" s="26">
        <f>'[1]126 People'!BJ253</f>
        <v>-28708.080000000005</v>
      </c>
      <c r="BI29" s="26">
        <f>'[1]126 People'!BK253</f>
        <v>-26413.329999999991</v>
      </c>
      <c r="BJ29" s="26">
        <f>'[1]126 People'!BL253</f>
        <v>-13770.259999999998</v>
      </c>
      <c r="BK29" s="31">
        <f>SUM(AY29:BJ29)</f>
        <v>-251693.05000000005</v>
      </c>
      <c r="BM29" s="31">
        <f t="shared" si="4"/>
        <v>0</v>
      </c>
      <c r="BN29" s="26"/>
      <c r="BX29" s="73" t="str">
        <f>'[1]126 People'!BZ5</f>
        <v>People</v>
      </c>
      <c r="BY29" s="26">
        <f>'[1]126 People'!CA253</f>
        <v>-25137.772206012945</v>
      </c>
      <c r="BZ29" s="26">
        <f>'[1]126 People'!CB253</f>
        <v>-25137.772206012945</v>
      </c>
      <c r="CA29" s="26">
        <f>'[1]126 People'!CC253</f>
        <v>-26137.772206012945</v>
      </c>
      <c r="CB29" s="26">
        <f>'[1]126 People'!CD253</f>
        <v>-25137.772206012945</v>
      </c>
      <c r="CC29" s="26">
        <f>'[1]126 People'!CE253</f>
        <v>-29437.772206012945</v>
      </c>
      <c r="CD29" s="26">
        <f>'[1]126 People'!CF253</f>
        <v>-25137.772206012945</v>
      </c>
      <c r="CE29" s="26">
        <f>'[1]126 People'!CG253</f>
        <v>-25137.772206012945</v>
      </c>
      <c r="CF29" s="26">
        <f>'[1]126 People'!CH253</f>
        <v>-25137.772206012945</v>
      </c>
      <c r="CG29" s="26">
        <f>'[1]126 People'!CI253</f>
        <v>-25637.772206012945</v>
      </c>
      <c r="CH29" s="26">
        <f>'[1]126 People'!CJ253</f>
        <v>-25137.772206012945</v>
      </c>
      <c r="CI29" s="26">
        <f>'[1]126 People'!CK253</f>
        <v>-25637.772206012945</v>
      </c>
      <c r="CJ29" s="26">
        <f>'[1]126 People'!CL253</f>
        <v>-25137.772206012945</v>
      </c>
      <c r="CK29" s="31">
        <f>SUM(BY29:CJ29)</f>
        <v>-307953.26647215534</v>
      </c>
      <c r="CL29" s="26">
        <f t="shared" si="6"/>
        <v>0</v>
      </c>
      <c r="CM29" s="26" t="e">
        <f>CK29-#REF!</f>
        <v>#REF!</v>
      </c>
      <c r="CX29" s="73" t="str">
        <f>'[1]126 People'!CZ5</f>
        <v>People</v>
      </c>
      <c r="CY29" s="26">
        <f>'[1]126 People'!DA253</f>
        <v>0</v>
      </c>
      <c r="CZ29" s="26">
        <f>'[1]126 People'!DB253</f>
        <v>-57402.840000000004</v>
      </c>
      <c r="DA29" s="26">
        <f>'[1]126 People'!DC253</f>
        <v>-13991.64</v>
      </c>
      <c r="DB29" s="26">
        <f>'[1]126 People'!DD253</f>
        <v>-25401.059999999998</v>
      </c>
      <c r="DC29" s="26">
        <f>'[1]126 People'!DE253</f>
        <v>-6722.4199999999992</v>
      </c>
      <c r="DD29" s="26">
        <f>'[1]126 People'!DF253</f>
        <v>-13163.570000000005</v>
      </c>
      <c r="DE29" s="26">
        <f>'[1]126 People'!DG253</f>
        <v>-22412.198500000002</v>
      </c>
      <c r="DF29" s="26">
        <f>'[1]126 People'!DH253</f>
        <v>-18651.289250000002</v>
      </c>
      <c r="DG29" s="26">
        <f>'[1]126 People'!DI253</f>
        <v>-14784.289250000002</v>
      </c>
      <c r="DH29" s="26">
        <f>'[1]126 People'!DJ253</f>
        <v>-21666.289250000002</v>
      </c>
      <c r="DI29" s="26">
        <f>'[1]126 People'!DK253</f>
        <v>-25448.289250000002</v>
      </c>
      <c r="DJ29" s="26">
        <f>'[1]126 People'!DL253</f>
        <v>-16448.289250000002</v>
      </c>
      <c r="DK29" s="31">
        <f>SUM(CY29:DJ29)</f>
        <v>-236092.17475000003</v>
      </c>
      <c r="DM29" s="26">
        <f>O29</f>
        <v>-236092.17475000003</v>
      </c>
      <c r="DN29" s="26">
        <f t="shared" si="12"/>
        <v>0</v>
      </c>
      <c r="DX29" s="64" t="s">
        <v>83</v>
      </c>
      <c r="DY29" s="26">
        <f>'[1]126 People'!EA253</f>
        <v>-25137.772206012945</v>
      </c>
      <c r="DZ29" s="26">
        <f>'[1]126 People'!EB253</f>
        <v>-25137.772206012945</v>
      </c>
      <c r="EA29" s="26">
        <f>'[1]126 People'!EC253</f>
        <v>-26137.772206012945</v>
      </c>
      <c r="EB29" s="26">
        <f>'[1]126 People'!ED253</f>
        <v>-25137.772206012945</v>
      </c>
      <c r="EC29" s="26">
        <f>'[1]126 People'!EE253</f>
        <v>-29437.772206012945</v>
      </c>
      <c r="ED29" s="26">
        <f>'[1]126 People'!EF253</f>
        <v>-25137.772206012945</v>
      </c>
      <c r="EE29" s="26">
        <f>'[1]126 People'!EG253</f>
        <v>-25137.772206012945</v>
      </c>
      <c r="EF29" s="26">
        <f>'[1]126 People'!EH253</f>
        <v>-25137.772206012945</v>
      </c>
      <c r="EG29" s="26">
        <f>'[1]126 People'!EI253</f>
        <v>-25637.772206012945</v>
      </c>
      <c r="EH29" s="26">
        <f>'[1]126 People'!EJ253</f>
        <v>-25137.772206012945</v>
      </c>
      <c r="EI29" s="26">
        <f>'[1]126 People'!EK253</f>
        <v>-25637.772206012945</v>
      </c>
      <c r="EJ29" s="26">
        <f>'[1]126 People'!EL253</f>
        <v>-25137.772206012945</v>
      </c>
      <c r="EK29" s="31">
        <f>SUM(DY29:EJ29)</f>
        <v>-307953.26647215534</v>
      </c>
      <c r="EM29" s="26" t="e">
        <f>#REF!</f>
        <v>#REF!</v>
      </c>
      <c r="EN29" s="26" t="e">
        <f t="shared" si="16"/>
        <v>#REF!</v>
      </c>
    </row>
    <row r="30" spans="2:144">
      <c r="B30" s="73" t="str">
        <f>'[1]125 Ops &amp; Admin'!B5</f>
        <v>Operations</v>
      </c>
      <c r="C30" s="26">
        <f>'[1]125 Ops &amp; Admin'!C243</f>
        <v>-11481.699999999997</v>
      </c>
      <c r="D30" s="26">
        <f>'[1]125 Ops &amp; Admin'!D243</f>
        <v>-8899.2997008968232</v>
      </c>
      <c r="E30" s="53">
        <f>C30-D30</f>
        <v>-2582.4002991031739</v>
      </c>
      <c r="F30" s="26">
        <f>'[1]125 Ops &amp; Admin'!F243</f>
        <v>-11481.699999999997</v>
      </c>
      <c r="G30" s="26">
        <f>'[1]125 Ops &amp; Admin'!G243</f>
        <v>-11136.799700896823</v>
      </c>
      <c r="H30" s="53">
        <f>'[1]125 Ops &amp; Admin'!H243</f>
        <v>-344.90029910317634</v>
      </c>
      <c r="I30" s="26">
        <f>'[1]125 Ops &amp; Admin'!I243</f>
        <v>-11481.699999999997</v>
      </c>
      <c r="J30" s="26">
        <f>'[1]125 Ops &amp; Admin'!J243</f>
        <v>-15570.869999999999</v>
      </c>
      <c r="K30" s="53">
        <f>I30-J30</f>
        <v>4089.1700000000019</v>
      </c>
      <c r="L30" s="26">
        <f>'[1]125 Ops &amp; Admin'!L243</f>
        <v>-11481.699999999997</v>
      </c>
      <c r="M30" s="26">
        <f>'[1]125 Ops &amp; Admin'!M243</f>
        <v>1263293.5</v>
      </c>
      <c r="N30" s="53">
        <f>L30-M30</f>
        <v>-1274775.2</v>
      </c>
      <c r="O30" s="26">
        <f>'[1]125 Ops &amp; Admin'!O243</f>
        <v>-81819.7</v>
      </c>
      <c r="P30" s="60">
        <f>'[1]125 Ops &amp; Admin'!CM243</f>
        <v>-80050</v>
      </c>
      <c r="Q30" s="61">
        <f t="shared" si="34"/>
        <v>-1769.6999999999971</v>
      </c>
      <c r="R30" s="60">
        <f>'[1]125 Ops &amp; Admin'!R243</f>
        <v>-84893.72</v>
      </c>
      <c r="S30" s="60">
        <f>'[1]125 Ops &amp; Admin'!S243</f>
        <v>-80050</v>
      </c>
      <c r="T30" s="62">
        <f t="shared" si="10"/>
        <v>0</v>
      </c>
      <c r="U30" s="26"/>
      <c r="V30" s="63"/>
      <c r="W30" s="57"/>
      <c r="X30" s="73" t="str">
        <f>'[1]125 Ops &amp; Admin'!Z5</f>
        <v>Operations</v>
      </c>
      <c r="Y30" s="26">
        <f>'[1]125 Ops &amp; Admin'!AA243</f>
        <v>0</v>
      </c>
      <c r="Z30" s="26">
        <f>'[1]125 Ops &amp; Admin'!AB243</f>
        <v>-11481.699999999997</v>
      </c>
      <c r="AA30" s="26">
        <f>'[1]125 Ops &amp; Admin'!AC243</f>
        <v>0</v>
      </c>
      <c r="AB30" s="26">
        <f>'[1]125 Ops &amp; Admin'!AD243</f>
        <v>0</v>
      </c>
      <c r="AC30" s="26">
        <f>'[1]125 Ops &amp; Admin'!AE243</f>
        <v>0</v>
      </c>
      <c r="AD30" s="26">
        <f>'[1]125 Ops &amp; Admin'!AF243</f>
        <v>0</v>
      </c>
      <c r="AE30" s="26">
        <f>'[1]125 Ops &amp; Admin'!AG243</f>
        <v>0</v>
      </c>
      <c r="AF30" s="26">
        <f>'[1]125 Ops &amp; Admin'!AH243</f>
        <v>0</v>
      </c>
      <c r="AG30" s="26">
        <f>'[1]125 Ops &amp; Admin'!AI243</f>
        <v>0</v>
      </c>
      <c r="AH30" s="26">
        <f>'[1]125 Ops &amp; Admin'!AJ243</f>
        <v>0</v>
      </c>
      <c r="AI30" s="26">
        <f>'[1]125 Ops &amp; Admin'!AK243</f>
        <v>0</v>
      </c>
      <c r="AJ30" s="26">
        <f>'[1]125 Ops &amp; Admin'!AL243</f>
        <v>0</v>
      </c>
      <c r="AK30" s="31">
        <f>SUM(Y30:AJ30)</f>
        <v>-11481.699999999997</v>
      </c>
      <c r="AL30" s="26">
        <f t="shared" si="3"/>
        <v>0</v>
      </c>
      <c r="AX30" s="73" t="str">
        <f>'[1]125 Ops &amp; Admin'!AZ5</f>
        <v>Operations</v>
      </c>
      <c r="AY30" s="26">
        <f>'[1]125 Ops &amp; Admin'!BA243</f>
        <v>0</v>
      </c>
      <c r="AZ30" s="26">
        <f>'[1]125 Ops &amp; Admin'!BB243</f>
        <v>-15570.869999999999</v>
      </c>
      <c r="BA30" s="26">
        <f>'[1]125 Ops &amp; Admin'!BC243</f>
        <v>-7262.38</v>
      </c>
      <c r="BB30" s="26">
        <f>'[1]125 Ops &amp; Admin'!BD243</f>
        <v>-8467.2700000000023</v>
      </c>
      <c r="BC30" s="26">
        <f>'[1]125 Ops &amp; Admin'!BE243</f>
        <v>-2151.3999999999992</v>
      </c>
      <c r="BD30" s="26">
        <f>'[1]125 Ops &amp; Admin'!BF243</f>
        <v>-7697.7799999999988</v>
      </c>
      <c r="BE30" s="26">
        <f>'[1]125 Ops &amp; Admin'!BG243</f>
        <v>-8715.7800000000025</v>
      </c>
      <c r="BF30" s="26">
        <f>'[1]125 Ops &amp; Admin'!BH243</f>
        <v>-4283.9899999999952</v>
      </c>
      <c r="BG30" s="26">
        <f>'[1]125 Ops &amp; Admin'!BI243</f>
        <v>-7288.9499999999989</v>
      </c>
      <c r="BH30" s="26">
        <f>'[1]125 Ops &amp; Admin'!BJ243</f>
        <v>-10827.789999999999</v>
      </c>
      <c r="BI30" s="26">
        <f>'[1]125 Ops &amp; Admin'!BK243</f>
        <v>-7327.8899999999994</v>
      </c>
      <c r="BJ30" s="26">
        <f>'[1]125 Ops &amp; Admin'!BL243</f>
        <v>-5299.6200000000081</v>
      </c>
      <c r="BK30" s="31">
        <f>SUM(AY30:BJ30)</f>
        <v>-84893.720000000016</v>
      </c>
      <c r="BM30" s="31">
        <f t="shared" si="4"/>
        <v>0</v>
      </c>
      <c r="BN30" s="26"/>
      <c r="BX30" s="73" t="str">
        <f>'[1]125 Ops &amp; Admin'!BZ5</f>
        <v>Operations</v>
      </c>
      <c r="BY30" s="26">
        <f>'[1]125 Ops &amp; Admin'!CA243</f>
        <v>-2237.5</v>
      </c>
      <c r="BZ30" s="26">
        <f>'[1]125 Ops &amp; Admin'!CB243</f>
        <v>-8899.2997008968232</v>
      </c>
      <c r="CA30" s="26">
        <f>'[1]125 Ops &amp; Admin'!CC243</f>
        <v>-8948.5048372914971</v>
      </c>
      <c r="CB30" s="26">
        <f>'[1]125 Ops &amp; Admin'!CD243</f>
        <v>-6147.4560832962306</v>
      </c>
      <c r="CC30" s="26">
        <f>'[1]125 Ops &amp; Admin'!CE243</f>
        <v>-5960.0795546382833</v>
      </c>
      <c r="CD30" s="26">
        <f>'[1]125 Ops &amp; Admin'!CF243</f>
        <v>-7813.1869277123242</v>
      </c>
      <c r="CE30" s="26">
        <f>'[1]125 Ops &amp; Admin'!CG243</f>
        <v>-5930.1581174945586</v>
      </c>
      <c r="CF30" s="26">
        <f>'[1]125 Ops &amp; Admin'!CH243</f>
        <v>-5445.9980829509122</v>
      </c>
      <c r="CG30" s="26">
        <f>'[1]125 Ops &amp; Admin'!CI243</f>
        <v>-8714.5290366836143</v>
      </c>
      <c r="CH30" s="26">
        <f>'[1]125 Ops &amp; Admin'!CJ243</f>
        <v>-5545.2644522044084</v>
      </c>
      <c r="CI30" s="26">
        <f>'[1]125 Ops &amp; Admin'!CK243</f>
        <v>-7481.3972269022561</v>
      </c>
      <c r="CJ30" s="26">
        <f>'[1]125 Ops &amp; Admin'!CL243</f>
        <v>-6926.625979929092</v>
      </c>
      <c r="CK30" s="31">
        <f>SUM(BY30:CJ30)</f>
        <v>-80050</v>
      </c>
      <c r="CL30" s="26">
        <f t="shared" si="6"/>
        <v>0</v>
      </c>
      <c r="CM30" s="26" t="e">
        <f>CK30-#REF!</f>
        <v>#REF!</v>
      </c>
      <c r="CX30" s="73" t="str">
        <f>'[1]125 Ops &amp; Admin'!CZ5</f>
        <v>Operations</v>
      </c>
      <c r="CY30" s="26">
        <f>'[1]125 Ops &amp; Admin'!DA243</f>
        <v>0</v>
      </c>
      <c r="CZ30" s="26">
        <f>'[1]125 Ops &amp; Admin'!DB243</f>
        <v>-15570.869999999999</v>
      </c>
      <c r="DA30" s="26">
        <f>'[1]125 Ops &amp; Admin'!DC243</f>
        <v>-7262.38</v>
      </c>
      <c r="DB30" s="26">
        <f>'[1]125 Ops &amp; Admin'!DD243</f>
        <v>-8467.2700000000023</v>
      </c>
      <c r="DC30" s="26">
        <f>'[1]125 Ops &amp; Admin'!DE243</f>
        <v>-2151.3999999999992</v>
      </c>
      <c r="DD30" s="26">
        <f>'[1]125 Ops &amp; Admin'!DF243</f>
        <v>-7697.7799999999988</v>
      </c>
      <c r="DE30" s="26">
        <f>'[1]125 Ops &amp; Admin'!DG243</f>
        <v>-7600</v>
      </c>
      <c r="DF30" s="26">
        <f>'[1]125 Ops &amp; Admin'!DH243</f>
        <v>-7350</v>
      </c>
      <c r="DG30" s="26">
        <f>'[1]125 Ops &amp; Admin'!DI243</f>
        <v>-6350</v>
      </c>
      <c r="DH30" s="26">
        <f>'[1]125 Ops &amp; Admin'!DJ243</f>
        <v>-6920</v>
      </c>
      <c r="DI30" s="26">
        <f>'[1]125 Ops &amp; Admin'!DK243</f>
        <v>-7200</v>
      </c>
      <c r="DJ30" s="26">
        <f>'[1]125 Ops &amp; Admin'!DL243</f>
        <v>-5250</v>
      </c>
      <c r="DK30" s="31">
        <f>SUM(CY30:DJ30)</f>
        <v>-81819.700000000012</v>
      </c>
      <c r="DM30" s="26">
        <f>O30</f>
        <v>-81819.7</v>
      </c>
      <c r="DN30" s="26">
        <f t="shared" si="12"/>
        <v>0</v>
      </c>
      <c r="DX30" s="64" t="s">
        <v>84</v>
      </c>
      <c r="DY30" s="26">
        <f>'[1]125 Ops &amp; Admin'!EA243</f>
        <v>-2237.5</v>
      </c>
      <c r="DZ30" s="26">
        <f>'[1]125 Ops &amp; Admin'!EB243</f>
        <v>-8899.2997008968232</v>
      </c>
      <c r="EA30" s="26">
        <f>'[1]125 Ops &amp; Admin'!EC243</f>
        <v>-8948.5048372914971</v>
      </c>
      <c r="EB30" s="26">
        <f>'[1]125 Ops &amp; Admin'!ED243</f>
        <v>-6147.4560832962306</v>
      </c>
      <c r="EC30" s="26">
        <f>'[1]125 Ops &amp; Admin'!EE243</f>
        <v>-5960.0795546382833</v>
      </c>
      <c r="ED30" s="26">
        <f>'[1]125 Ops &amp; Admin'!EF243</f>
        <v>-7813.1869277123242</v>
      </c>
      <c r="EE30" s="26">
        <f>'[1]125 Ops &amp; Admin'!EG243</f>
        <v>-5930.1581174945586</v>
      </c>
      <c r="EF30" s="26">
        <f>'[1]125 Ops &amp; Admin'!EH243</f>
        <v>-5445.9980829509122</v>
      </c>
      <c r="EG30" s="26">
        <f>'[1]125 Ops &amp; Admin'!EI243</f>
        <v>-8714.5290366836143</v>
      </c>
      <c r="EH30" s="26">
        <f>'[1]125 Ops &amp; Admin'!EJ243</f>
        <v>-5545.2644522044084</v>
      </c>
      <c r="EI30" s="26">
        <f>'[1]125 Ops &amp; Admin'!EK243</f>
        <v>-7481.3972269022561</v>
      </c>
      <c r="EJ30" s="26">
        <f>'[1]125 Ops &amp; Admin'!EL243</f>
        <v>-6926.625979929092</v>
      </c>
      <c r="EK30" s="31">
        <f>SUM(DY30:EJ30)</f>
        <v>-80050</v>
      </c>
      <c r="EM30" s="26" t="e">
        <f>#REF!</f>
        <v>#REF!</v>
      </c>
      <c r="EN30" s="26" t="e">
        <f t="shared" si="16"/>
        <v>#REF!</v>
      </c>
    </row>
    <row r="31" spans="2:144">
      <c r="C31" s="26"/>
      <c r="D31" s="26"/>
      <c r="E31" s="53"/>
      <c r="F31" s="26"/>
      <c r="G31" s="26"/>
      <c r="H31" s="53"/>
      <c r="I31" s="26"/>
      <c r="J31" s="26"/>
      <c r="K31" s="53"/>
      <c r="L31" s="26"/>
      <c r="M31" s="26"/>
      <c r="N31" s="53"/>
      <c r="O31" s="26"/>
      <c r="P31" s="67"/>
      <c r="Q31" s="72"/>
      <c r="R31" s="67"/>
      <c r="S31" s="67"/>
      <c r="T31" s="62">
        <f t="shared" si="10"/>
        <v>0</v>
      </c>
      <c r="U31" s="26"/>
      <c r="V31" s="57"/>
      <c r="W31" s="57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>
        <f t="shared" si="3"/>
        <v>0</v>
      </c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31"/>
      <c r="BM31" s="31">
        <f t="shared" si="4"/>
        <v>0</v>
      </c>
      <c r="BN31" s="26"/>
      <c r="BX31" s="64">
        <v>0</v>
      </c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31"/>
      <c r="CL31" s="26">
        <f t="shared" si="6"/>
        <v>0</v>
      </c>
      <c r="CM31" s="26" t="e">
        <f>CK31-#REF!</f>
        <v>#REF!</v>
      </c>
      <c r="CX31" s="64">
        <v>0</v>
      </c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31"/>
      <c r="DM31" s="26">
        <f t="shared" si="15"/>
        <v>0</v>
      </c>
      <c r="DN31" s="26">
        <f t="shared" si="12"/>
        <v>0</v>
      </c>
      <c r="DX31" s="64">
        <v>0</v>
      </c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31"/>
      <c r="EM31" s="26" t="e">
        <f>#REF!</f>
        <v>#REF!</v>
      </c>
      <c r="EN31" s="26" t="e">
        <f t="shared" si="16"/>
        <v>#REF!</v>
      </c>
    </row>
    <row r="32" spans="2:144">
      <c r="B32" s="1" t="s">
        <v>39</v>
      </c>
      <c r="C32" s="35">
        <f t="shared" ref="C32:O32" si="35">SUM(C26:C31)</f>
        <v>-139288.91999999998</v>
      </c>
      <c r="D32" s="35">
        <f t="shared" si="35"/>
        <v>-73285.27439482382</v>
      </c>
      <c r="E32" s="69">
        <f t="shared" si="35"/>
        <v>-66003.645605176178</v>
      </c>
      <c r="F32" s="35">
        <f t="shared" si="35"/>
        <v>-139288.91999999998</v>
      </c>
      <c r="G32" s="35">
        <f t="shared" si="35"/>
        <v>-140048.26908875082</v>
      </c>
      <c r="H32" s="69">
        <f t="shared" si="35"/>
        <v>759.34908875081487</v>
      </c>
      <c r="I32" s="35">
        <f t="shared" si="35"/>
        <v>-139288.91999999998</v>
      </c>
      <c r="J32" s="35">
        <f t="shared" si="35"/>
        <v>-175111.42</v>
      </c>
      <c r="K32" s="69">
        <f t="shared" si="35"/>
        <v>35822.500000000015</v>
      </c>
      <c r="L32" s="35">
        <f t="shared" si="35"/>
        <v>-139288.91999999998</v>
      </c>
      <c r="M32" s="35">
        <f t="shared" si="35"/>
        <v>2523041.2494202359</v>
      </c>
      <c r="N32" s="69">
        <f t="shared" si="35"/>
        <v>-2662330.1694202358</v>
      </c>
      <c r="O32" s="35">
        <f t="shared" si="35"/>
        <v>-916211.69976243144</v>
      </c>
      <c r="P32" s="70">
        <f>SUM(P26:P31)</f>
        <v>-894278.64632712398</v>
      </c>
      <c r="Q32" s="69">
        <f>SUM(Q26:Q31)</f>
        <v>-21933.053435307491</v>
      </c>
      <c r="R32" s="70">
        <f t="shared" ref="R32:S32" si="36">SUM(R26:R31)</f>
        <v>-920965.99</v>
      </c>
      <c r="S32" s="70">
        <f t="shared" si="36"/>
        <v>-894278.82204140967</v>
      </c>
      <c r="T32" s="62">
        <f t="shared" si="10"/>
        <v>0.17571428569499403</v>
      </c>
      <c r="U32" s="35"/>
      <c r="V32" s="35"/>
      <c r="W32" s="57"/>
      <c r="X32" s="1" t="s">
        <v>39</v>
      </c>
      <c r="Y32" s="35">
        <f t="shared" ref="Y32:AK32" si="37">SUM(Y26:Y31)</f>
        <v>0</v>
      </c>
      <c r="Z32" s="35">
        <f t="shared" si="37"/>
        <v>-139288.91999999998</v>
      </c>
      <c r="AA32" s="35">
        <f t="shared" si="37"/>
        <v>0</v>
      </c>
      <c r="AB32" s="35">
        <f t="shared" si="37"/>
        <v>0</v>
      </c>
      <c r="AC32" s="35">
        <f t="shared" si="37"/>
        <v>0</v>
      </c>
      <c r="AD32" s="35">
        <f t="shared" si="37"/>
        <v>0</v>
      </c>
      <c r="AE32" s="35">
        <f t="shared" si="37"/>
        <v>0</v>
      </c>
      <c r="AF32" s="35">
        <f t="shared" si="37"/>
        <v>0</v>
      </c>
      <c r="AG32" s="35">
        <f t="shared" si="37"/>
        <v>0</v>
      </c>
      <c r="AH32" s="35">
        <f t="shared" si="37"/>
        <v>0</v>
      </c>
      <c r="AI32" s="35">
        <f t="shared" si="37"/>
        <v>0</v>
      </c>
      <c r="AJ32" s="35">
        <f t="shared" si="37"/>
        <v>0</v>
      </c>
      <c r="AK32" s="35">
        <f t="shared" si="37"/>
        <v>-139288.91999999998</v>
      </c>
      <c r="AL32" s="26">
        <f t="shared" si="3"/>
        <v>0</v>
      </c>
      <c r="AX32" s="1" t="s">
        <v>39</v>
      </c>
      <c r="AY32" s="35">
        <f t="shared" ref="AY32:BK32" si="38">SUM(AY26:AY31)</f>
        <v>0</v>
      </c>
      <c r="AZ32" s="35">
        <f t="shared" si="38"/>
        <v>-175111.42</v>
      </c>
      <c r="BA32" s="35">
        <f t="shared" si="38"/>
        <v>-78408.08</v>
      </c>
      <c r="BB32" s="35">
        <f t="shared" si="38"/>
        <v>-86085.043333333335</v>
      </c>
      <c r="BC32" s="35">
        <f t="shared" si="38"/>
        <v>-41193.713333333333</v>
      </c>
      <c r="BD32" s="35">
        <f t="shared" si="38"/>
        <v>-76575.563333333354</v>
      </c>
      <c r="BE32" s="35">
        <f t="shared" si="38"/>
        <v>-83735.113333333342</v>
      </c>
      <c r="BF32" s="35">
        <f t="shared" si="38"/>
        <v>-63629.273333333353</v>
      </c>
      <c r="BG32" s="35">
        <f t="shared" si="38"/>
        <v>-87606.796666666662</v>
      </c>
      <c r="BH32" s="35">
        <f t="shared" si="38"/>
        <v>-78506.976666666669</v>
      </c>
      <c r="BI32" s="35">
        <f t="shared" si="38"/>
        <v>-81843.156666666633</v>
      </c>
      <c r="BJ32" s="35">
        <f t="shared" si="38"/>
        <v>-68270.853333333333</v>
      </c>
      <c r="BK32" s="35">
        <f t="shared" si="38"/>
        <v>-920965.99</v>
      </c>
      <c r="BM32" s="31">
        <f t="shared" si="4"/>
        <v>0</v>
      </c>
      <c r="BN32" s="26"/>
      <c r="BX32" s="64" t="s">
        <v>39</v>
      </c>
      <c r="BY32" s="35">
        <f t="shared" ref="BY32:CK32" si="39">SUM(BY26:BY31)</f>
        <v>-67850.494693927001</v>
      </c>
      <c r="BZ32" s="35">
        <f t="shared" si="39"/>
        <v>-74372.77439482382</v>
      </c>
      <c r="CA32" s="35">
        <f t="shared" si="39"/>
        <v>-77865.809531218489</v>
      </c>
      <c r="CB32" s="35">
        <f t="shared" si="39"/>
        <v>-75492.570777223227</v>
      </c>
      <c r="CC32" s="35">
        <f t="shared" si="39"/>
        <v>-78259.424248565294</v>
      </c>
      <c r="CD32" s="35">
        <f t="shared" si="39"/>
        <v>-75621.711621639319</v>
      </c>
      <c r="CE32" s="35">
        <f t="shared" si="39"/>
        <v>-73700.742811421558</v>
      </c>
      <c r="CF32" s="35">
        <f t="shared" si="39"/>
        <v>-73497.772776877915</v>
      </c>
      <c r="CG32" s="35">
        <f t="shared" si="39"/>
        <v>-76996.333730610611</v>
      </c>
      <c r="CH32" s="35">
        <f t="shared" si="39"/>
        <v>-72463.779146131405</v>
      </c>
      <c r="CI32" s="35">
        <f t="shared" si="39"/>
        <v>-74112.501920829236</v>
      </c>
      <c r="CJ32" s="35">
        <f t="shared" si="39"/>
        <v>-74044.730673856073</v>
      </c>
      <c r="CK32" s="35">
        <f t="shared" si="39"/>
        <v>-894278.64632712386</v>
      </c>
      <c r="CL32" s="26">
        <f t="shared" si="6"/>
        <v>0</v>
      </c>
      <c r="CM32" s="26" t="e">
        <f>CK32-#REF!</f>
        <v>#REF!</v>
      </c>
      <c r="CX32" s="64" t="s">
        <v>39</v>
      </c>
      <c r="CY32" s="35">
        <f t="shared" ref="CY32:DM32" si="40">SUM(CY26:CY31)</f>
        <v>0</v>
      </c>
      <c r="CZ32" s="35">
        <f t="shared" si="40"/>
        <v>-175111.42</v>
      </c>
      <c r="DA32" s="35">
        <f t="shared" si="40"/>
        <v>-78408.08</v>
      </c>
      <c r="DB32" s="35">
        <f t="shared" si="40"/>
        <v>-86085.043333333335</v>
      </c>
      <c r="DC32" s="35">
        <f t="shared" si="40"/>
        <v>-41193.713333333333</v>
      </c>
      <c r="DD32" s="35">
        <f t="shared" si="40"/>
        <v>-76575.563333333354</v>
      </c>
      <c r="DE32" s="35">
        <f t="shared" si="40"/>
        <v>-81263.23516666668</v>
      </c>
      <c r="DF32" s="35">
        <f t="shared" si="40"/>
        <v>-75975.212027777787</v>
      </c>
      <c r="DG32" s="35">
        <f t="shared" si="40"/>
        <v>-70493.684157407421</v>
      </c>
      <c r="DH32" s="35">
        <f t="shared" si="40"/>
        <v>-77595.361641975323</v>
      </c>
      <c r="DI32" s="35">
        <f t="shared" si="40"/>
        <v>-82345.795373971196</v>
      </c>
      <c r="DJ32" s="35">
        <f t="shared" si="40"/>
        <v>-71164.591394633069</v>
      </c>
      <c r="DK32" s="35">
        <f t="shared" si="40"/>
        <v>-916211.69976243144</v>
      </c>
      <c r="DM32" s="35">
        <f t="shared" si="40"/>
        <v>-916211.69976243144</v>
      </c>
      <c r="DN32" s="26">
        <f t="shared" si="12"/>
        <v>0</v>
      </c>
      <c r="DX32" s="64" t="s">
        <v>39</v>
      </c>
      <c r="DY32" s="35">
        <f t="shared" ref="DY32:EK32" si="41">SUM(DY26:DY31)</f>
        <v>-66954.661360593658</v>
      </c>
      <c r="DZ32" s="35">
        <f t="shared" si="41"/>
        <v>-73476.941061490492</v>
      </c>
      <c r="EA32" s="35">
        <f t="shared" si="41"/>
        <v>-80469.976197885175</v>
      </c>
      <c r="EB32" s="35">
        <f t="shared" si="41"/>
        <v>-77846.737443889899</v>
      </c>
      <c r="EC32" s="35">
        <f t="shared" si="41"/>
        <v>-77863.590915231951</v>
      </c>
      <c r="ED32" s="35">
        <f t="shared" si="41"/>
        <v>-75225.878288305976</v>
      </c>
      <c r="EE32" s="35">
        <f t="shared" si="41"/>
        <v>-73304.90947808823</v>
      </c>
      <c r="EF32" s="35">
        <f t="shared" si="41"/>
        <v>-73101.939443544572</v>
      </c>
      <c r="EG32" s="35">
        <f t="shared" si="41"/>
        <v>-76600.500397277268</v>
      </c>
      <c r="EH32" s="35">
        <f t="shared" si="41"/>
        <v>-72067.945812798076</v>
      </c>
      <c r="EI32" s="35">
        <f t="shared" si="41"/>
        <v>-73716.668587495922</v>
      </c>
      <c r="EJ32" s="35">
        <f t="shared" si="41"/>
        <v>-73648.897340522744</v>
      </c>
      <c r="EK32" s="35">
        <f t="shared" si="41"/>
        <v>-894278.64632712409</v>
      </c>
      <c r="EM32" s="26" t="e">
        <f>#REF!</f>
        <v>#REF!</v>
      </c>
      <c r="EN32" s="26" t="e">
        <f t="shared" si="16"/>
        <v>#REF!</v>
      </c>
    </row>
    <row r="33" spans="2:144">
      <c r="C33" s="26"/>
      <c r="D33" s="26"/>
      <c r="E33" s="53"/>
      <c r="F33" s="26"/>
      <c r="G33" s="26"/>
      <c r="H33" s="53"/>
      <c r="I33" s="26"/>
      <c r="J33" s="26"/>
      <c r="K33" s="53"/>
      <c r="L33" s="26"/>
      <c r="M33" s="26"/>
      <c r="N33" s="53"/>
      <c r="O33" s="26"/>
      <c r="P33" s="67"/>
      <c r="Q33" s="53"/>
      <c r="R33" s="67"/>
      <c r="S33" s="67"/>
      <c r="T33" s="62">
        <f t="shared" si="10"/>
        <v>0</v>
      </c>
      <c r="U33" s="57"/>
      <c r="V33" s="57"/>
      <c r="W33" s="57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>
        <f t="shared" si="3"/>
        <v>0</v>
      </c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31"/>
      <c r="BM33" s="31">
        <f t="shared" si="4"/>
        <v>0</v>
      </c>
      <c r="BN33" s="26"/>
      <c r="BX33" s="64">
        <v>0</v>
      </c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31"/>
      <c r="CL33" s="26">
        <f t="shared" si="6"/>
        <v>0</v>
      </c>
      <c r="CM33" s="26" t="e">
        <f>CK33-#REF!</f>
        <v>#REF!</v>
      </c>
      <c r="CX33" s="64">
        <v>0</v>
      </c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31"/>
      <c r="DM33" s="26">
        <f t="shared" si="15"/>
        <v>0</v>
      </c>
      <c r="DN33" s="26">
        <f t="shared" si="12"/>
        <v>0</v>
      </c>
      <c r="DX33" s="64">
        <v>0</v>
      </c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31"/>
      <c r="EM33" s="26" t="e">
        <f>#REF!</f>
        <v>#REF!</v>
      </c>
      <c r="EN33" s="26" t="e">
        <f t="shared" si="16"/>
        <v>#REF!</v>
      </c>
    </row>
    <row r="34" spans="2:144">
      <c r="B34" s="75" t="s">
        <v>85</v>
      </c>
      <c r="C34" s="35">
        <f t="shared" ref="C34:S34" si="42">SUM(C7:C11,C18,C24,C32)</f>
        <v>-237470.98666666663</v>
      </c>
      <c r="D34" s="35">
        <f t="shared" si="42"/>
        <v>-141765.56296244013</v>
      </c>
      <c r="E34" s="69">
        <f t="shared" si="42"/>
        <v>-95705.42370422653</v>
      </c>
      <c r="F34" s="35">
        <f t="shared" si="42"/>
        <v>-237582.54666666663</v>
      </c>
      <c r="G34" s="35">
        <f t="shared" si="42"/>
        <v>-253266.47596203914</v>
      </c>
      <c r="H34" s="69">
        <f t="shared" si="42"/>
        <v>15683.929295372436</v>
      </c>
      <c r="I34" s="35">
        <f t="shared" si="42"/>
        <v>-237582.54666666663</v>
      </c>
      <c r="J34" s="35">
        <f t="shared" si="42"/>
        <v>-258071.19</v>
      </c>
      <c r="K34" s="69">
        <f t="shared" si="42"/>
        <v>20488.643333333344</v>
      </c>
      <c r="L34" s="35">
        <f t="shared" si="42"/>
        <v>-230402.78666666662</v>
      </c>
      <c r="M34" s="35">
        <f t="shared" si="42"/>
        <v>2232404.6835928825</v>
      </c>
      <c r="N34" s="69">
        <f t="shared" si="42"/>
        <v>-2462807.4702595491</v>
      </c>
      <c r="O34" s="35">
        <f t="shared" si="42"/>
        <v>-1217234.415589785</v>
      </c>
      <c r="P34" s="70">
        <f>SUM(P7:P11,P18,P24,P32)</f>
        <v>-1228990.7602507393</v>
      </c>
      <c r="Q34" s="69">
        <f t="shared" si="42"/>
        <v>-37467.997038482688</v>
      </c>
      <c r="R34" s="70">
        <f t="shared" si="42"/>
        <v>-1262944.6004041126</v>
      </c>
      <c r="S34" s="70">
        <f t="shared" si="42"/>
        <v>-1179767.0249391336</v>
      </c>
      <c r="T34" s="62">
        <f t="shared" si="10"/>
        <v>-49223.735311605735</v>
      </c>
      <c r="U34" s="35"/>
      <c r="V34" s="35"/>
      <c r="W34" s="57"/>
      <c r="X34" s="1" t="s">
        <v>86</v>
      </c>
      <c r="Y34" s="35">
        <f t="shared" ref="Y34:AK34" si="43">SUM(Y7:Y11,Y18,Y24,Y32)</f>
        <v>0</v>
      </c>
      <c r="Z34" s="35">
        <f t="shared" si="43"/>
        <v>-227084.41666666663</v>
      </c>
      <c r="AA34" s="35">
        <f t="shared" si="43"/>
        <v>0</v>
      </c>
      <c r="AB34" s="35">
        <f t="shared" si="43"/>
        <v>0</v>
      </c>
      <c r="AC34" s="35">
        <f t="shared" si="43"/>
        <v>0</v>
      </c>
      <c r="AD34" s="35">
        <f t="shared" si="43"/>
        <v>0</v>
      </c>
      <c r="AE34" s="35">
        <f t="shared" si="43"/>
        <v>0</v>
      </c>
      <c r="AF34" s="35">
        <f t="shared" si="43"/>
        <v>0</v>
      </c>
      <c r="AG34" s="35">
        <f t="shared" si="43"/>
        <v>0</v>
      </c>
      <c r="AH34" s="35">
        <f t="shared" si="43"/>
        <v>0</v>
      </c>
      <c r="AI34" s="35">
        <f t="shared" si="43"/>
        <v>0</v>
      </c>
      <c r="AJ34" s="35">
        <f t="shared" si="43"/>
        <v>-111.56</v>
      </c>
      <c r="AK34" s="35">
        <f t="shared" si="43"/>
        <v>-227195.97666666663</v>
      </c>
      <c r="AL34" s="26">
        <f t="shared" si="3"/>
        <v>10386.570000000007</v>
      </c>
      <c r="AX34" s="1" t="s">
        <v>86</v>
      </c>
      <c r="AY34" s="35">
        <f t="shared" ref="AY34:BK34" si="44">SUM(AY7:AY11,AY18,AY24,AY32)</f>
        <v>0</v>
      </c>
      <c r="AZ34" s="35">
        <f t="shared" si="44"/>
        <v>-256418.13</v>
      </c>
      <c r="BA34" s="35">
        <f t="shared" si="44"/>
        <v>-97021.35</v>
      </c>
      <c r="BB34" s="35">
        <f t="shared" si="44"/>
        <v>-69627.739999999976</v>
      </c>
      <c r="BC34" s="35">
        <f t="shared" si="44"/>
        <v>-69708.709999999992</v>
      </c>
      <c r="BD34" s="35">
        <f t="shared" si="44"/>
        <v>-121143.25</v>
      </c>
      <c r="BE34" s="35">
        <f t="shared" si="44"/>
        <v>-95684.663333333388</v>
      </c>
      <c r="BF34" s="35">
        <f t="shared" si="44"/>
        <v>-94974.443333333329</v>
      </c>
      <c r="BG34" s="35">
        <f t="shared" si="44"/>
        <v>-106701.25666666668</v>
      </c>
      <c r="BH34" s="35">
        <f t="shared" si="44"/>
        <v>-92304.306666666744</v>
      </c>
      <c r="BI34" s="35">
        <f t="shared" si="44"/>
        <v>-89227.506666666581</v>
      </c>
      <c r="BJ34" s="35">
        <f t="shared" si="44"/>
        <v>-55218.563333333237</v>
      </c>
      <c r="BK34" s="35">
        <f t="shared" si="44"/>
        <v>-1148029.92</v>
      </c>
      <c r="BM34" s="31">
        <f t="shared" si="4"/>
        <v>114914.68040411267</v>
      </c>
      <c r="BN34" s="26"/>
      <c r="BX34" s="64" t="s">
        <v>85</v>
      </c>
      <c r="BY34" s="35">
        <f t="shared" ref="BY34:CJ34" si="45">SUM(BY7:BY11,BY18,BY24,BY32)</f>
        <v>-98498.91115763651</v>
      </c>
      <c r="BZ34" s="35">
        <f t="shared" si="45"/>
        <v>-128222.69350528874</v>
      </c>
      <c r="CA34" s="35">
        <f t="shared" si="45"/>
        <v>-73349.240261299274</v>
      </c>
      <c r="CB34" s="35">
        <f t="shared" si="45"/>
        <v>-61181.468641089625</v>
      </c>
      <c r="CC34" s="35">
        <f t="shared" si="45"/>
        <v>-101956.0012537156</v>
      </c>
      <c r="CD34" s="35">
        <f t="shared" si="45"/>
        <v>-91358.429925124685</v>
      </c>
      <c r="CE34" s="35">
        <f t="shared" si="45"/>
        <v>-87376.456121401745</v>
      </c>
      <c r="CF34" s="35">
        <f t="shared" si="45"/>
        <v>-93387.246119046511</v>
      </c>
      <c r="CG34" s="35">
        <f t="shared" si="45"/>
        <v>-91693.188032454156</v>
      </c>
      <c r="CH34" s="35">
        <f t="shared" si="45"/>
        <v>-92303.215234781848</v>
      </c>
      <c r="CI34" s="35">
        <f t="shared" si="45"/>
        <v>-108447.96065464667</v>
      </c>
      <c r="CJ34" s="35">
        <f t="shared" si="45"/>
        <v>-41110.397240704304</v>
      </c>
      <c r="CK34" s="35">
        <f>SUM(CK7:CK11,CK18,CK24,CK32)</f>
        <v>-1068885.2081471898</v>
      </c>
      <c r="CL34" s="26">
        <f t="shared" si="6"/>
        <v>160105.55210354947</v>
      </c>
      <c r="CM34" s="26" t="e">
        <f>CK34-#REF!</f>
        <v>#REF!</v>
      </c>
      <c r="CX34" s="64" t="s">
        <v>85</v>
      </c>
      <c r="CY34" s="35">
        <f t="shared" ref="CY34" si="46">SUM(CY7,CY18,CY24,CY32)</f>
        <v>0</v>
      </c>
      <c r="CZ34" s="35">
        <f>SUM(CZ7:CZ11,CZ18,CZ24,CZ32)</f>
        <v>-256418.13</v>
      </c>
      <c r="DA34" s="35">
        <f t="shared" ref="DA34:DM34" si="47">SUM(DA7:DA11,DA18,DA24,DA32)</f>
        <v>-97021.35</v>
      </c>
      <c r="DB34" s="35">
        <f t="shared" si="47"/>
        <v>-69627.739999999976</v>
      </c>
      <c r="DC34" s="35">
        <f t="shared" si="47"/>
        <v>-69708.709999999992</v>
      </c>
      <c r="DD34" s="35">
        <f t="shared" si="47"/>
        <v>-117793.25</v>
      </c>
      <c r="DE34" s="35">
        <f t="shared" si="47"/>
        <v>-102012.05851945266</v>
      </c>
      <c r="DF34" s="35">
        <f t="shared" si="47"/>
        <v>-108052.38322821542</v>
      </c>
      <c r="DG34" s="35">
        <f t="shared" si="47"/>
        <v>-111645.86270985295</v>
      </c>
      <c r="DH34" s="35">
        <f t="shared" si="47"/>
        <v>-108662.03047152741</v>
      </c>
      <c r="DI34" s="35">
        <f t="shared" si="47"/>
        <v>-79506.335135885049</v>
      </c>
      <c r="DJ34" s="35">
        <f t="shared" si="47"/>
        <v>-88863.037524851359</v>
      </c>
      <c r="DK34" s="35">
        <f t="shared" si="47"/>
        <v>-1209310.8875897848</v>
      </c>
      <c r="DM34" s="35">
        <f t="shared" si="47"/>
        <v>-1179980.2655897848</v>
      </c>
      <c r="DN34" s="26">
        <f t="shared" si="12"/>
        <v>-29330.621999999974</v>
      </c>
      <c r="DX34" s="64" t="s">
        <v>85</v>
      </c>
      <c r="DY34" s="35" t="e">
        <f t="shared" ref="DY34:EK34" si="48">SUM(DY7,DY18,DY24,DY32)</f>
        <v>#REF!</v>
      </c>
      <c r="DZ34" s="35" t="e">
        <f t="shared" si="48"/>
        <v>#REF!</v>
      </c>
      <c r="EA34" s="35" t="e">
        <f t="shared" si="48"/>
        <v>#REF!</v>
      </c>
      <c r="EB34" s="35" t="e">
        <f t="shared" si="48"/>
        <v>#REF!</v>
      </c>
      <c r="EC34" s="35" t="e">
        <f t="shared" si="48"/>
        <v>#REF!</v>
      </c>
      <c r="ED34" s="35" t="e">
        <f t="shared" si="48"/>
        <v>#REF!</v>
      </c>
      <c r="EE34" s="35" t="e">
        <f t="shared" si="48"/>
        <v>#REF!</v>
      </c>
      <c r="EF34" s="35" t="e">
        <f t="shared" si="48"/>
        <v>#REF!</v>
      </c>
      <c r="EG34" s="35" t="e">
        <f t="shared" si="48"/>
        <v>#REF!</v>
      </c>
      <c r="EH34" s="35" t="e">
        <f t="shared" si="48"/>
        <v>#REF!</v>
      </c>
      <c r="EI34" s="35" t="e">
        <f t="shared" si="48"/>
        <v>#REF!</v>
      </c>
      <c r="EJ34" s="35" t="e">
        <f t="shared" si="48"/>
        <v>#REF!</v>
      </c>
      <c r="EK34" s="35" t="e">
        <f t="shared" si="48"/>
        <v>#REF!</v>
      </c>
      <c r="EM34" s="26" t="e">
        <f>#REF!</f>
        <v>#REF!</v>
      </c>
      <c r="EN34" s="26" t="e">
        <f t="shared" si="16"/>
        <v>#REF!</v>
      </c>
    </row>
    <row r="35" spans="2:144">
      <c r="C35" s="26"/>
      <c r="D35" s="26"/>
      <c r="E35" s="53"/>
      <c r="F35" s="26"/>
      <c r="G35" s="26"/>
      <c r="H35" s="53"/>
      <c r="I35" s="26"/>
      <c r="J35" s="26"/>
      <c r="K35" s="53"/>
      <c r="L35" s="26"/>
      <c r="M35" s="26"/>
      <c r="N35" s="53"/>
      <c r="O35" s="26"/>
      <c r="P35" s="67"/>
      <c r="Q35" s="53"/>
      <c r="R35" s="26"/>
      <c r="S35" s="67"/>
      <c r="T35" s="76"/>
      <c r="U35" s="57"/>
      <c r="V35" s="76"/>
      <c r="W35" s="7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>
        <f t="shared" si="3"/>
        <v>0</v>
      </c>
      <c r="AX35" s="64">
        <f>B35</f>
        <v>0</v>
      </c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31"/>
      <c r="BM35" s="31">
        <f t="shared" si="4"/>
        <v>0</v>
      </c>
      <c r="BN35" s="26"/>
      <c r="BX35" s="64">
        <v>0</v>
      </c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31"/>
      <c r="CL35" s="26">
        <f t="shared" si="6"/>
        <v>0</v>
      </c>
      <c r="CM35" s="26" t="e">
        <f>CK35-#REF!</f>
        <v>#REF!</v>
      </c>
      <c r="CX35" s="64">
        <v>0</v>
      </c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31"/>
      <c r="DM35" s="26">
        <f t="shared" si="15"/>
        <v>0</v>
      </c>
      <c r="DN35" s="26">
        <f t="shared" si="12"/>
        <v>0</v>
      </c>
      <c r="DX35" s="64">
        <v>0</v>
      </c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31"/>
      <c r="EM35" s="26" t="e">
        <f>#REF!</f>
        <v>#REF!</v>
      </c>
      <c r="EN35" s="26" t="e">
        <f t="shared" si="16"/>
        <v>#REF!</v>
      </c>
    </row>
    <row r="36" spans="2:144">
      <c r="B36" s="77" t="s">
        <v>87</v>
      </c>
      <c r="C36" s="26"/>
      <c r="D36" s="26"/>
      <c r="E36" s="53"/>
      <c r="F36" s="26"/>
      <c r="G36" s="26"/>
      <c r="H36" s="53"/>
      <c r="I36" s="26"/>
      <c r="J36" s="26"/>
      <c r="K36" s="53"/>
      <c r="L36" s="26"/>
      <c r="M36" s="26"/>
      <c r="N36" s="53"/>
      <c r="O36" s="26"/>
      <c r="P36" s="65"/>
      <c r="Q36" s="53"/>
      <c r="R36"/>
      <c r="S36" s="65"/>
      <c r="T36" s="76"/>
      <c r="U36" s="57"/>
      <c r="V36" s="76"/>
      <c r="W36" s="76"/>
      <c r="X36" t="s">
        <v>88</v>
      </c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>
        <f t="shared" si="3"/>
        <v>0</v>
      </c>
      <c r="AX36" t="s">
        <v>88</v>
      </c>
      <c r="BM36" s="31">
        <f t="shared" si="4"/>
        <v>0</v>
      </c>
      <c r="BN36" s="26"/>
      <c r="BX36" s="64" t="s">
        <v>88</v>
      </c>
      <c r="CL36" s="26">
        <f t="shared" si="6"/>
        <v>0</v>
      </c>
      <c r="CM36" s="26" t="e">
        <f>CK36-#REF!</f>
        <v>#REF!</v>
      </c>
      <c r="CX36" s="64" t="s">
        <v>88</v>
      </c>
      <c r="DM36" s="26">
        <f t="shared" si="15"/>
        <v>0</v>
      </c>
      <c r="DN36" s="26">
        <f t="shared" si="12"/>
        <v>0</v>
      </c>
      <c r="DX36" s="64" t="s">
        <v>88</v>
      </c>
      <c r="EM36" s="26" t="e">
        <f>#REF!</f>
        <v>#REF!</v>
      </c>
      <c r="EN36" s="26" t="e">
        <f t="shared" si="16"/>
        <v>#REF!</v>
      </c>
    </row>
    <row r="37" spans="2:144">
      <c r="B37" t="s">
        <v>89</v>
      </c>
      <c r="C37" s="26">
        <f>'[2]Summary SUS'!C26</f>
        <v>77027.796666666676</v>
      </c>
      <c r="D37" s="26">
        <f>'[2]Summary SUS'!D26</f>
        <v>187578.93911902714</v>
      </c>
      <c r="E37" s="53">
        <f>C37-D37</f>
        <v>-110551.14245236047</v>
      </c>
      <c r="F37" s="26">
        <f>'[2]Summary SUS'!G26</f>
        <v>77027.796666666676</v>
      </c>
      <c r="G37" s="26">
        <f>'[2]Summary SUS'!H26</f>
        <v>141998.94624818221</v>
      </c>
      <c r="H37" s="53">
        <f>F37-G37</f>
        <v>-64971.149581515536</v>
      </c>
      <c r="I37" s="26">
        <f>'[2]Summary SUS'!K26</f>
        <v>77027.796666666676</v>
      </c>
      <c r="J37" s="26">
        <f>'[2]Summary SUS'!L26</f>
        <v>145413.74999999994</v>
      </c>
      <c r="K37" s="53">
        <f>I37-J37</f>
        <v>-68385.953333333266</v>
      </c>
      <c r="L37" s="26">
        <f>'[2]Summary SUS'!O$26</f>
        <v>77027.796666666676</v>
      </c>
      <c r="M37" s="26">
        <f>'[2]Summary SUS'!P$26</f>
        <v>143599.35999999993</v>
      </c>
      <c r="N37" s="53">
        <f>L37-M37</f>
        <v>-66571.563333333252</v>
      </c>
      <c r="O37" s="26">
        <f>'[2]Summary SUS'!$S$26</f>
        <v>1186841.4316363137</v>
      </c>
      <c r="P37" s="78">
        <f>'[2]Summary SUS'!$T$26</f>
        <v>1256418.4048046391</v>
      </c>
      <c r="Q37" s="61">
        <f t="shared" ref="Q37:Q38" si="49">O37-P37</f>
        <v>-69576.973168325378</v>
      </c>
      <c r="R37" s="26">
        <f>'[2]Summary SUS'!V$26</f>
        <v>1065824.9166666674</v>
      </c>
      <c r="S37" s="78">
        <f>'[2]Summary SUS'!$W$26</f>
        <v>1207193.5128100128</v>
      </c>
      <c r="T37" s="79">
        <f>P37-S37</f>
        <v>49224.891994626261</v>
      </c>
      <c r="U37" s="63"/>
      <c r="V37" s="63"/>
      <c r="W37" s="79"/>
      <c r="X37" t="s">
        <v>89</v>
      </c>
      <c r="Y37" s="26">
        <f>'[2]Summary SUS'!AA$26</f>
        <v>0</v>
      </c>
      <c r="Z37" s="26">
        <f>'[2]Summary SUS'!AB$26</f>
        <v>77027.796666666676</v>
      </c>
      <c r="AA37" s="26">
        <f>'[2]Summary SUS'!AC$26</f>
        <v>0</v>
      </c>
      <c r="AB37" s="26">
        <f>'[2]Summary SUS'!AD$26</f>
        <v>0</v>
      </c>
      <c r="AC37" s="26">
        <f>'[2]Summary SUS'!AE$26</f>
        <v>0</v>
      </c>
      <c r="AD37" s="26">
        <f>'[2]Summary SUS'!AF$26</f>
        <v>0</v>
      </c>
      <c r="AE37" s="26">
        <f>'[2]Summary SUS'!AG$26</f>
        <v>0</v>
      </c>
      <c r="AF37" s="26">
        <f>'[2]Summary SUS'!AH$26</f>
        <v>0</v>
      </c>
      <c r="AG37" s="26">
        <f>'[2]Summary SUS'!AI$26</f>
        <v>0</v>
      </c>
      <c r="AH37" s="26">
        <f>'[2]Summary SUS'!AJ$26</f>
        <v>0</v>
      </c>
      <c r="AI37" s="26">
        <f>'[2]Summary SUS'!AK$26</f>
        <v>0</v>
      </c>
      <c r="AJ37" s="26">
        <f>'[2]Summary SUS'!AL$26</f>
        <v>0</v>
      </c>
      <c r="AK37" s="31">
        <f>SUM(Y37:AJ37)</f>
        <v>77027.796666666676</v>
      </c>
      <c r="AL37" s="26">
        <f t="shared" si="3"/>
        <v>0</v>
      </c>
      <c r="AX37" t="s">
        <v>89</v>
      </c>
      <c r="AY37" s="26">
        <f>'[2]Summary SUS'!BA$26</f>
        <v>0</v>
      </c>
      <c r="AZ37" s="26">
        <f>'[2]Summary SUS'!BB$26</f>
        <v>145413.74999999994</v>
      </c>
      <c r="BA37" s="26">
        <f>'[2]Summary SUS'!BC$26</f>
        <v>224430.77</v>
      </c>
      <c r="BB37" s="26">
        <f>'[2]Summary SUS'!BD$26</f>
        <v>237382.84000000008</v>
      </c>
      <c r="BC37" s="26">
        <f>'[2]Summary SUS'!BE$26</f>
        <v>-14444.599999999809</v>
      </c>
      <c r="BD37" s="26">
        <f>'[2]Summary SUS'!BF$26</f>
        <v>68440.970000000016</v>
      </c>
      <c r="BE37" s="26">
        <f>'[2]Summary SUS'!BG$26</f>
        <v>110728.2199999999</v>
      </c>
      <c r="BF37" s="26">
        <f>'[2]Summary SUS'!BH$26</f>
        <v>180335.97000000018</v>
      </c>
      <c r="BG37" s="26">
        <f>'[2]Summary SUS'!BI$26</f>
        <v>-23174.626666666853</v>
      </c>
      <c r="BH37" s="26">
        <f>'[2]Summary SUS'!BJ$26</f>
        <v>138071.85333333342</v>
      </c>
      <c r="BI37" s="26">
        <f>'[2]Summary SUS'!BK$26</f>
        <v>18542.256666667316</v>
      </c>
      <c r="BJ37" s="26">
        <f>'[2]Summary SUS'!BL$26</f>
        <v>-22640.166666666679</v>
      </c>
      <c r="BK37" s="31">
        <f>SUM(AY37:BJ37)</f>
        <v>1063087.2366666673</v>
      </c>
      <c r="BM37" s="31">
        <f t="shared" si="4"/>
        <v>-2737.6800000001676</v>
      </c>
      <c r="BN37" s="26"/>
      <c r="BX37" s="64" t="s">
        <v>89</v>
      </c>
      <c r="BY37" s="26">
        <f>'[2]Summary SUS'!CA$26</f>
        <v>-45518.512524014572</v>
      </c>
      <c r="BZ37" s="26">
        <f>'[2]Summary SUS'!CB$26</f>
        <v>187342.02692085289</v>
      </c>
      <c r="CA37" s="26">
        <f>'[2]Summary SUS'!CC$26</f>
        <v>177861.97434674238</v>
      </c>
      <c r="CB37" s="26">
        <f>'[2]Summary SUS'!CD$26</f>
        <v>182425.18791888899</v>
      </c>
      <c r="CC37" s="26">
        <f>'[2]Summary SUS'!CE$26</f>
        <v>50620.997887120822</v>
      </c>
      <c r="CD37" s="26">
        <f>'[2]Summary SUS'!CF$26</f>
        <v>105857.00589157979</v>
      </c>
      <c r="CE37" s="26">
        <f>'[2]Summary SUS'!CG$26</f>
        <v>132297.64827230433</v>
      </c>
      <c r="CF37" s="26">
        <f>'[2]Summary SUS'!CH$26</f>
        <v>142022.56262557721</v>
      </c>
      <c r="CG37" s="26">
        <f>'[2]Summary SUS'!CI$26</f>
        <v>75297.257002747065</v>
      </c>
      <c r="CH37" s="26">
        <f>'[2]Summary SUS'!CJ$26</f>
        <v>138259.59368570038</v>
      </c>
      <c r="CI37" s="26">
        <f>'[2]Summary SUS'!CK$26</f>
        <v>41664.424968031337</v>
      </c>
      <c r="CJ37" s="26">
        <f>'[2]Summary SUS'!CL$26</f>
        <v>68212.757809108763</v>
      </c>
      <c r="CK37" s="31">
        <f>SUM(BY37:CJ37)</f>
        <v>1256342.9248046393</v>
      </c>
      <c r="CL37" s="26">
        <f t="shared" si="6"/>
        <v>-75.479999999748543</v>
      </c>
      <c r="CM37" s="26" t="e">
        <f>CK37-#REF!</f>
        <v>#REF!</v>
      </c>
      <c r="CX37" s="64" t="s">
        <v>89</v>
      </c>
      <c r="CY37" s="26">
        <v>0</v>
      </c>
      <c r="CZ37" s="26">
        <v>147993.82000000004</v>
      </c>
      <c r="DA37" s="26">
        <v>219847.73000000004</v>
      </c>
      <c r="DB37" s="26">
        <v>167604.52000000005</v>
      </c>
      <c r="DC37" s="26">
        <v>71081.569999999963</v>
      </c>
      <c r="DD37" s="26">
        <v>25960.929999999564</v>
      </c>
      <c r="DE37" s="26">
        <v>108672.41873100001</v>
      </c>
      <c r="DF37" s="26">
        <v>94070.15775199997</v>
      </c>
      <c r="DG37" s="26">
        <v>32111.927533000075</v>
      </c>
      <c r="DH37" s="26">
        <v>113790.41199896019</v>
      </c>
      <c r="DI37" s="26">
        <v>92563.526711960149</v>
      </c>
      <c r="DJ37" s="26">
        <v>9723.4211824999911</v>
      </c>
      <c r="DK37" s="31">
        <f>SUM(CY37:DJ37)</f>
        <v>1083420.4339094202</v>
      </c>
      <c r="DM37" s="26">
        <f>O37</f>
        <v>1186841.4316363137</v>
      </c>
      <c r="DN37" s="26">
        <f t="shared" si="12"/>
        <v>-103420.99772689352</v>
      </c>
      <c r="DX37" s="64" t="s">
        <v>89</v>
      </c>
      <c r="DY37" s="26">
        <f>'[2]Summary SUS'!EA$28</f>
        <v>-10733</v>
      </c>
      <c r="DZ37" s="26">
        <f>'[2]Summary SUS'!EB$28</f>
        <v>-10733</v>
      </c>
      <c r="EA37" s="26">
        <f>'[2]Summary SUS'!EC$28</f>
        <v>-10733</v>
      </c>
      <c r="EB37" s="26">
        <f>'[2]Summary SUS'!ED$28</f>
        <v>-10733</v>
      </c>
      <c r="EC37" s="26">
        <f>'[2]Summary SUS'!EE$28</f>
        <v>-10733</v>
      </c>
      <c r="ED37" s="26">
        <f>'[2]Summary SUS'!EF$28</f>
        <v>-10733</v>
      </c>
      <c r="EE37" s="26">
        <f>'[2]Summary SUS'!EG$28</f>
        <v>-10733</v>
      </c>
      <c r="EF37" s="26">
        <f>'[2]Summary SUS'!EH$28</f>
        <v>-10733</v>
      </c>
      <c r="EG37" s="26">
        <f>'[2]Summary SUS'!EI$28</f>
        <v>-10733</v>
      </c>
      <c r="EH37" s="26">
        <f>'[2]Summary SUS'!EJ$28</f>
        <v>-10733</v>
      </c>
      <c r="EI37" s="26">
        <f>'[2]Summary SUS'!EK$28</f>
        <v>-10733</v>
      </c>
      <c r="EJ37" s="26">
        <f>'[2]Summary SUS'!EL$28</f>
        <v>-10733</v>
      </c>
      <c r="EK37" s="31">
        <f>SUM(DY37:EJ37)</f>
        <v>-128796</v>
      </c>
      <c r="EM37" s="26" t="e">
        <f>#REF!</f>
        <v>#REF!</v>
      </c>
      <c r="EN37" s="26" t="e">
        <f t="shared" si="16"/>
        <v>#REF!</v>
      </c>
    </row>
    <row r="38" spans="2:144">
      <c r="B38" t="s">
        <v>90</v>
      </c>
      <c r="C38" s="26">
        <f>'[3] Summary WF'!C22</f>
        <v>32893.230000000032</v>
      </c>
      <c r="D38" s="26">
        <f>'[3] Summary WF'!D22</f>
        <v>66625.6776489107</v>
      </c>
      <c r="E38" s="53">
        <f>C38-D38</f>
        <v>-33732.447648910667</v>
      </c>
      <c r="F38" s="26">
        <f>'[3] Summary WF'!G22</f>
        <v>32893.230000000032</v>
      </c>
      <c r="G38" s="26">
        <f>'[3] Summary WF'!H22</f>
        <v>34468.931415019098</v>
      </c>
      <c r="H38" s="53">
        <f>F38-G38</f>
        <v>-1575.7014150190662</v>
      </c>
      <c r="I38" s="26">
        <f>'[3] Summary WF'!K22</f>
        <v>32893.230000000032</v>
      </c>
      <c r="J38" s="26">
        <f>'[3] Summary WF'!L22</f>
        <v>51277.066666666622</v>
      </c>
      <c r="K38" s="53">
        <f>I38-J38</f>
        <v>-18383.83666666659</v>
      </c>
      <c r="L38" s="26">
        <f>'[3] Summary WF'!O22</f>
        <v>32893.230000000032</v>
      </c>
      <c r="M38" s="26">
        <f>'[3] Summary WF'!P22</f>
        <v>324116.68411367078</v>
      </c>
      <c r="N38" s="53">
        <f>L38-M38</f>
        <v>-291223.45411367074</v>
      </c>
      <c r="O38" s="26">
        <f>'[3] Summary WF'!S22</f>
        <v>324116.68411367078</v>
      </c>
      <c r="P38" s="80">
        <f>'[3] Summary WF'!T22</f>
        <v>330888.43135075085</v>
      </c>
      <c r="Q38" s="61">
        <f t="shared" si="49"/>
        <v>-6771.7472370800679</v>
      </c>
      <c r="R38" s="26">
        <f>'[3] Summary WF'!V22</f>
        <v>314528.29000000021</v>
      </c>
      <c r="S38" s="80">
        <f>'[3] Summary WF'!W22</f>
        <v>330888.33732190536</v>
      </c>
      <c r="T38" s="79"/>
      <c r="U38" s="63"/>
      <c r="V38" s="63"/>
      <c r="W38" s="79"/>
      <c r="X38" t="s">
        <v>90</v>
      </c>
      <c r="Y38" s="26">
        <f>'[3] Summary WF'!AA22</f>
        <v>0</v>
      </c>
      <c r="Z38" s="26">
        <f>'[3] Summary WF'!AB22</f>
        <v>32893.230000000032</v>
      </c>
      <c r="AA38" s="26">
        <f>'[3] Summary WF'!AC22</f>
        <v>0</v>
      </c>
      <c r="AB38" s="26">
        <f>'[3] Summary WF'!AD22</f>
        <v>0</v>
      </c>
      <c r="AC38" s="26">
        <f>'[3] Summary WF'!AE22</f>
        <v>0</v>
      </c>
      <c r="AD38" s="26">
        <f>'[3] Summary WF'!AF22</f>
        <v>0</v>
      </c>
      <c r="AE38" s="26">
        <f>'[3] Summary WF'!AG22</f>
        <v>0</v>
      </c>
      <c r="AF38" s="26">
        <f>'[3] Summary WF'!AH22</f>
        <v>0</v>
      </c>
      <c r="AG38" s="26">
        <f>'[3] Summary WF'!AI22</f>
        <v>0</v>
      </c>
      <c r="AH38" s="26">
        <f>'[3] Summary WF'!AJ22</f>
        <v>0</v>
      </c>
      <c r="AI38" s="26">
        <f>'[3] Summary WF'!AK22</f>
        <v>0</v>
      </c>
      <c r="AJ38" s="26">
        <f>'[3] Summary WF'!AL22</f>
        <v>0</v>
      </c>
      <c r="AK38" s="31">
        <f>SUM(Y38:AJ38)</f>
        <v>32893.230000000032</v>
      </c>
      <c r="AL38" s="26">
        <f t="shared" si="3"/>
        <v>0</v>
      </c>
      <c r="AX38" t="s">
        <v>90</v>
      </c>
      <c r="AY38" s="26">
        <f>'[3] Summary WF'!BA22</f>
        <v>0</v>
      </c>
      <c r="AZ38" s="26">
        <f>'[3] Summary WF'!BB22</f>
        <v>51277.066666666622</v>
      </c>
      <c r="BA38" s="26">
        <f>'[3] Summary WF'!BC22</f>
        <v>47205.668333333342</v>
      </c>
      <c r="BB38" s="26">
        <f>'[3] Summary WF'!BD22</f>
        <v>42528.731666666652</v>
      </c>
      <c r="BC38" s="26">
        <f>'[3] Summary WF'!BE22</f>
        <v>50053.858333333323</v>
      </c>
      <c r="BD38" s="26">
        <f>'[3] Summary WF'!BF22</f>
        <v>-8947.0683333333182</v>
      </c>
      <c r="BE38" s="26">
        <f>'[3] Summary WF'!BG22</f>
        <v>21360.610833333427</v>
      </c>
      <c r="BF38" s="26">
        <f>'[3] Summary WF'!BH22</f>
        <v>41683.435833333337</v>
      </c>
      <c r="BG38" s="26">
        <f>'[3] Summary WF'!BI22</f>
        <v>3645.8816666666753</v>
      </c>
      <c r="BH38" s="26">
        <f>'[3] Summary WF'!BJ22</f>
        <v>10139.251666666654</v>
      </c>
      <c r="BI38" s="26">
        <f>'[3] Summary WF'!BK22</f>
        <v>32265.221666666584</v>
      </c>
      <c r="BJ38" s="26">
        <f>'[3] Summary WF'!BL22</f>
        <v>22079.581666666629</v>
      </c>
      <c r="BK38" s="31">
        <f>SUM(AY38:BJ38)</f>
        <v>313292.23999999993</v>
      </c>
      <c r="BM38" s="31">
        <f t="shared" si="4"/>
        <v>-1236.0500000002794</v>
      </c>
      <c r="BN38" s="26"/>
      <c r="BX38" s="64" t="s">
        <v>90</v>
      </c>
      <c r="BY38" s="26">
        <f>'[3] Summary WF'!CA22</f>
        <v>-32156.746233891583</v>
      </c>
      <c r="BZ38" s="26">
        <f>'[3] Summary WF'!CB22</f>
        <v>66625.6776489107</v>
      </c>
      <c r="CA38" s="26">
        <f>'[3] Summary WF'!CC22</f>
        <v>106366.83744805199</v>
      </c>
      <c r="CB38" s="26">
        <f>'[3] Summary WF'!CD22</f>
        <v>31140.763221074889</v>
      </c>
      <c r="CC38" s="26">
        <f>'[3] Summary WF'!CE22</f>
        <v>38318.388218498541</v>
      </c>
      <c r="CD38" s="26">
        <f>'[3] Summary WF'!CF22</f>
        <v>1700.3068747363213</v>
      </c>
      <c r="CE38" s="26">
        <f>'[3] Summary WF'!CG22</f>
        <v>7856.0756570067388</v>
      </c>
      <c r="CF38" s="26">
        <f>'[3] Summary WF'!CH22</f>
        <v>34953.918005702493</v>
      </c>
      <c r="CG38" s="26">
        <f>'[3] Summary WF'!CI22</f>
        <v>22979.689816378766</v>
      </c>
      <c r="CH38" s="26">
        <f>'[3] Summary WF'!CJ22</f>
        <v>5256.0484604915728</v>
      </c>
      <c r="CI38" s="26">
        <f>'[3] Summary WF'!CK22</f>
        <v>17761.429985477593</v>
      </c>
      <c r="CJ38" s="26">
        <f>'[3] Summary WF'!CL22</f>
        <v>30086.042248312759</v>
      </c>
      <c r="CK38" s="31">
        <f>SUM(BY38:CJ38)</f>
        <v>330888.43135075079</v>
      </c>
      <c r="CL38" s="26">
        <f t="shared" si="6"/>
        <v>0</v>
      </c>
      <c r="CM38" s="26" t="e">
        <f>CK38-#REF!</f>
        <v>#REF!</v>
      </c>
      <c r="CX38" s="64" t="s">
        <v>90</v>
      </c>
      <c r="CY38" s="26">
        <f>'[3] Summary WF'!DA22</f>
        <v>0</v>
      </c>
      <c r="CZ38" s="26">
        <f>'[3] Summary WF'!DB22</f>
        <v>51277.066666666622</v>
      </c>
      <c r="DA38" s="26">
        <f>'[3] Summary WF'!DC22</f>
        <v>47205.668333333342</v>
      </c>
      <c r="DB38" s="26">
        <f>'[3] Summary WF'!DD22</f>
        <v>42528.731666666652</v>
      </c>
      <c r="DC38" s="26">
        <f>'[3] Summary WF'!DE22</f>
        <v>50053.858333333323</v>
      </c>
      <c r="DD38" s="26">
        <f>'[3] Summary WF'!DF22</f>
        <v>-8947.0683333332963</v>
      </c>
      <c r="DE38" s="26">
        <f>'[3] Summary WF'!DG22</f>
        <v>28515.145849981389</v>
      </c>
      <c r="DF38" s="26">
        <f>'[3] Summary WF'!DH22</f>
        <v>30134.774312852649</v>
      </c>
      <c r="DG38" s="26">
        <f>'[3] Summary WF'!DI22</f>
        <v>27572.285122571138</v>
      </c>
      <c r="DH38" s="26">
        <f>'[3] Summary WF'!DJ22</f>
        <v>27721.55188643383</v>
      </c>
      <c r="DI38" s="26">
        <f>'[3] Summary WF'!DK22</f>
        <v>26473.199514243253</v>
      </c>
      <c r="DJ38" s="26">
        <f>'[3] Summary WF'!DL22</f>
        <v>1581.4707609215111</v>
      </c>
      <c r="DK38" s="31">
        <f>SUM(CY38:DJ38)</f>
        <v>324116.68411367049</v>
      </c>
      <c r="DM38" s="26">
        <f>O38</f>
        <v>324116.68411367078</v>
      </c>
      <c r="DN38" s="26">
        <f t="shared" si="12"/>
        <v>0</v>
      </c>
      <c r="DX38" s="64" t="s">
        <v>90</v>
      </c>
      <c r="DY38" s="26">
        <f>'[3] Summary WF'!EA$22</f>
        <v>-32156.746233891583</v>
      </c>
      <c r="DZ38" s="26">
        <f>'[3] Summary WF'!EB$22</f>
        <v>66733.107648910693</v>
      </c>
      <c r="EA38" s="26">
        <f>'[3] Summary WF'!EC$22</f>
        <v>41366.837448051971</v>
      </c>
      <c r="EB38" s="26">
        <f>'[3] Summary WF'!ED$22</f>
        <v>31140.763221074889</v>
      </c>
      <c r="EC38" s="26">
        <f>'[3] Summary WF'!EE$22</f>
        <v>38318.388218498541</v>
      </c>
      <c r="ED38" s="26">
        <f>'[3] Summary WF'!EF$22</f>
        <v>1700.3068747363213</v>
      </c>
      <c r="EE38" s="26">
        <f>'[3] Summary WF'!EG$22</f>
        <v>7856.0756570067388</v>
      </c>
      <c r="EF38" s="26">
        <f>'[3] Summary WF'!EH$22</f>
        <v>34953.918005702493</v>
      </c>
      <c r="EG38" s="26">
        <f>'[3] Summary WF'!EI$22</f>
        <v>22979.689816378766</v>
      </c>
      <c r="EH38" s="26">
        <f>'[3] Summary WF'!EJ$22</f>
        <v>5256.0484604915728</v>
      </c>
      <c r="EI38" s="26">
        <f>'[3] Summary WF'!EK$22</f>
        <v>17761.429985477593</v>
      </c>
      <c r="EJ38" s="26">
        <f>'[3] Summary WF'!EL$22</f>
        <v>30086.042248312759</v>
      </c>
      <c r="EK38" s="31">
        <f>SUM(DY38:EJ38)</f>
        <v>265995.86135075073</v>
      </c>
      <c r="EM38" s="26" t="e">
        <f>#REF!</f>
        <v>#REF!</v>
      </c>
      <c r="EN38" s="26" t="e">
        <f t="shared" si="16"/>
        <v>#REF!</v>
      </c>
    </row>
    <row r="39" spans="2:144">
      <c r="C39" s="26"/>
      <c r="D39" s="26"/>
      <c r="E39" s="53"/>
      <c r="F39" s="26"/>
      <c r="G39" s="26"/>
      <c r="H39" s="53"/>
      <c r="I39" s="26"/>
      <c r="J39" s="26"/>
      <c r="K39" s="53"/>
      <c r="L39" s="26"/>
      <c r="M39" s="26"/>
      <c r="N39" s="53"/>
      <c r="O39" s="26"/>
      <c r="Q39" s="53"/>
      <c r="R39"/>
      <c r="T39" s="79"/>
      <c r="U39" s="57"/>
      <c r="V39" s="79"/>
      <c r="W39" s="76"/>
      <c r="AL39" s="26">
        <f t="shared" si="3"/>
        <v>0</v>
      </c>
      <c r="BM39" s="31">
        <f t="shared" si="4"/>
        <v>0</v>
      </c>
      <c r="BN39" s="26"/>
      <c r="BX39" s="64">
        <v>0</v>
      </c>
      <c r="CL39" s="26">
        <f t="shared" si="6"/>
        <v>0</v>
      </c>
      <c r="CM39" s="26" t="e">
        <f>CK39-#REF!</f>
        <v>#REF!</v>
      </c>
      <c r="CX39" s="64">
        <v>0</v>
      </c>
      <c r="DM39" s="26">
        <f t="shared" si="15"/>
        <v>0</v>
      </c>
      <c r="DN39" s="26">
        <f t="shared" si="12"/>
        <v>0</v>
      </c>
      <c r="DX39" s="64">
        <v>0</v>
      </c>
      <c r="EM39" s="26" t="e">
        <f>#REF!</f>
        <v>#REF!</v>
      </c>
      <c r="EN39" s="26" t="e">
        <f t="shared" si="16"/>
        <v>#REF!</v>
      </c>
    </row>
    <row r="40" spans="2:144" ht="28">
      <c r="B40" s="81" t="s">
        <v>91</v>
      </c>
      <c r="C40" s="39">
        <f t="shared" ref="C40:O40" si="50">SUM(C34:C39)</f>
        <v>-127549.9599999999</v>
      </c>
      <c r="D40" s="39">
        <f t="shared" si="50"/>
        <v>112439.05380549771</v>
      </c>
      <c r="E40" s="82">
        <f t="shared" si="50"/>
        <v>-239989.01380549764</v>
      </c>
      <c r="F40" s="39">
        <f>SUM(F34:F39)</f>
        <v>-127661.5199999999</v>
      </c>
      <c r="G40" s="39">
        <f t="shared" si="50"/>
        <v>-76798.598298837838</v>
      </c>
      <c r="H40" s="82">
        <f t="shared" si="50"/>
        <v>-50862.921701162166</v>
      </c>
      <c r="I40" s="39">
        <f t="shared" si="50"/>
        <v>-127661.5199999999</v>
      </c>
      <c r="J40" s="39">
        <f t="shared" si="50"/>
        <v>-61380.373333333438</v>
      </c>
      <c r="K40" s="82">
        <f t="shared" si="50"/>
        <v>-66281.146666666522</v>
      </c>
      <c r="L40" s="39">
        <f t="shared" si="50"/>
        <v>-120481.75999999989</v>
      </c>
      <c r="M40" s="39">
        <f t="shared" si="50"/>
        <v>2700120.7277065529</v>
      </c>
      <c r="N40" s="82">
        <f t="shared" si="50"/>
        <v>-2820602.4877065532</v>
      </c>
      <c r="O40" s="39">
        <f t="shared" si="50"/>
        <v>293723.70016019949</v>
      </c>
      <c r="P40" s="39">
        <f>SUM(P34:P39)</f>
        <v>358316.07590465061</v>
      </c>
      <c r="Q40" s="82">
        <f>SUM(Q34:Q39)</f>
        <v>-113816.71744388813</v>
      </c>
      <c r="R40" s="39">
        <f t="shared" ref="R40:S40" si="51">SUM(R34:R39)</f>
        <v>117408.60626255505</v>
      </c>
      <c r="S40" s="39">
        <f t="shared" si="51"/>
        <v>358314.8251927846</v>
      </c>
      <c r="T40" s="79"/>
      <c r="U40" s="39"/>
      <c r="V40" s="39"/>
      <c r="W40" s="76"/>
      <c r="X40" s="83" t="s">
        <v>86</v>
      </c>
      <c r="Y40" s="39">
        <f t="shared" ref="Y40:AK40" si="52">SUM(Y34:Y39)</f>
        <v>0</v>
      </c>
      <c r="Z40" s="39">
        <f t="shared" si="52"/>
        <v>-117163.3899999999</v>
      </c>
      <c r="AA40" s="39">
        <f t="shared" si="52"/>
        <v>0</v>
      </c>
      <c r="AB40" s="39">
        <f t="shared" si="52"/>
        <v>0</v>
      </c>
      <c r="AC40" s="39">
        <f t="shared" si="52"/>
        <v>0</v>
      </c>
      <c r="AD40" s="39">
        <f t="shared" si="52"/>
        <v>0</v>
      </c>
      <c r="AE40" s="39">
        <f t="shared" si="52"/>
        <v>0</v>
      </c>
      <c r="AF40" s="39">
        <f t="shared" si="52"/>
        <v>0</v>
      </c>
      <c r="AG40" s="39">
        <f t="shared" si="52"/>
        <v>0</v>
      </c>
      <c r="AH40" s="39">
        <f t="shared" si="52"/>
        <v>0</v>
      </c>
      <c r="AI40" s="39">
        <f t="shared" si="52"/>
        <v>0</v>
      </c>
      <c r="AJ40" s="39">
        <f t="shared" si="52"/>
        <v>-111.56</v>
      </c>
      <c r="AK40" s="39">
        <f t="shared" si="52"/>
        <v>-117274.9499999999</v>
      </c>
      <c r="AL40" s="26">
        <f t="shared" si="3"/>
        <v>10386.570000000007</v>
      </c>
      <c r="AX40" s="64" t="str">
        <f>B40</f>
        <v>Net Consolidated Operating Income / (Expenditure)</v>
      </c>
      <c r="AY40" s="39">
        <f t="shared" ref="AY40:BK40" si="53">SUM(AY34:AY39)</f>
        <v>0</v>
      </c>
      <c r="AZ40" s="39">
        <f t="shared" si="53"/>
        <v>-59727.313333333441</v>
      </c>
      <c r="BA40" s="39">
        <f t="shared" si="53"/>
        <v>174615.08833333332</v>
      </c>
      <c r="BB40" s="39">
        <f t="shared" si="53"/>
        <v>210283.83166666675</v>
      </c>
      <c r="BC40" s="39">
        <f t="shared" si="53"/>
        <v>-34099.451666666471</v>
      </c>
      <c r="BD40" s="39">
        <f t="shared" si="53"/>
        <v>-61649.348333333299</v>
      </c>
      <c r="BE40" s="39">
        <f t="shared" si="53"/>
        <v>36404.167499999938</v>
      </c>
      <c r="BF40" s="39">
        <f t="shared" si="53"/>
        <v>127044.96250000018</v>
      </c>
      <c r="BG40" s="39">
        <f t="shared" si="53"/>
        <v>-126230.00166666685</v>
      </c>
      <c r="BH40" s="39">
        <f t="shared" si="53"/>
        <v>55906.798333333332</v>
      </c>
      <c r="BI40" s="39">
        <f t="shared" si="53"/>
        <v>-38420.028333332688</v>
      </c>
      <c r="BJ40" s="39">
        <f t="shared" si="53"/>
        <v>-55779.148333333294</v>
      </c>
      <c r="BK40" s="39">
        <f t="shared" si="53"/>
        <v>228349.55666666728</v>
      </c>
      <c r="BM40" s="31">
        <f t="shared" si="4"/>
        <v>110940.95040411223</v>
      </c>
      <c r="BN40" s="26"/>
      <c r="BX40" s="64" t="s">
        <v>91</v>
      </c>
      <c r="BY40" s="39">
        <f t="shared" ref="BY40:CK40" si="54">SUM(BY34:BY39)</f>
        <v>-176174.16991554265</v>
      </c>
      <c r="BZ40" s="39">
        <f t="shared" si="54"/>
        <v>125745.01106447485</v>
      </c>
      <c r="CA40" s="39">
        <f t="shared" si="54"/>
        <v>210879.57153349509</v>
      </c>
      <c r="CB40" s="39">
        <f t="shared" si="54"/>
        <v>152384.48249887425</v>
      </c>
      <c r="CC40" s="39">
        <f t="shared" si="54"/>
        <v>-13016.615148096236</v>
      </c>
      <c r="CD40" s="39">
        <f t="shared" si="54"/>
        <v>16198.882841191422</v>
      </c>
      <c r="CE40" s="39">
        <f t="shared" si="54"/>
        <v>52777.267807909324</v>
      </c>
      <c r="CF40" s="39">
        <f t="shared" si="54"/>
        <v>83589.23451223319</v>
      </c>
      <c r="CG40" s="39">
        <f t="shared" si="54"/>
        <v>6583.7587866716749</v>
      </c>
      <c r="CH40" s="39">
        <f t="shared" si="54"/>
        <v>51212.426911410104</v>
      </c>
      <c r="CI40" s="39">
        <f t="shared" si="54"/>
        <v>-49022.105701137742</v>
      </c>
      <c r="CJ40" s="39">
        <f t="shared" si="54"/>
        <v>57188.402816717222</v>
      </c>
      <c r="CK40" s="39">
        <f t="shared" si="54"/>
        <v>518346.14800820028</v>
      </c>
      <c r="CL40" s="26">
        <f t="shared" si="6"/>
        <v>160030.07210354967</v>
      </c>
      <c r="CM40" s="26" t="e">
        <f>CK40-#REF!</f>
        <v>#REF!</v>
      </c>
      <c r="CX40" s="64" t="s">
        <v>91</v>
      </c>
      <c r="CY40" s="39">
        <f t="shared" ref="CY40:DM40" si="55">SUM(CY34:CY39)</f>
        <v>0</v>
      </c>
      <c r="CZ40" s="39">
        <f t="shared" si="55"/>
        <v>-57147.243333333347</v>
      </c>
      <c r="DA40" s="39">
        <f t="shared" si="55"/>
        <v>170032.04833333337</v>
      </c>
      <c r="DB40" s="39">
        <f t="shared" si="55"/>
        <v>140505.51166666672</v>
      </c>
      <c r="DC40" s="39">
        <f t="shared" si="55"/>
        <v>51426.718333333294</v>
      </c>
      <c r="DD40" s="39">
        <f t="shared" si="55"/>
        <v>-100779.38833333374</v>
      </c>
      <c r="DE40" s="39">
        <f t="shared" si="55"/>
        <v>35175.506061528737</v>
      </c>
      <c r="DF40" s="39">
        <f t="shared" si="55"/>
        <v>16152.548836637201</v>
      </c>
      <c r="DG40" s="39">
        <f t="shared" si="55"/>
        <v>-51961.650054281752</v>
      </c>
      <c r="DH40" s="39">
        <f t="shared" si="55"/>
        <v>32849.933413866609</v>
      </c>
      <c r="DI40" s="39">
        <f t="shared" si="55"/>
        <v>39530.391090318357</v>
      </c>
      <c r="DJ40" s="39">
        <f t="shared" si="55"/>
        <v>-77558.145581429853</v>
      </c>
      <c r="DK40" s="39">
        <f t="shared" si="55"/>
        <v>198226.23043330584</v>
      </c>
      <c r="DM40" s="39">
        <f t="shared" si="55"/>
        <v>330977.85016019962</v>
      </c>
      <c r="DN40" s="26">
        <f t="shared" si="12"/>
        <v>-132751.61972689378</v>
      </c>
      <c r="DX40" s="64" t="s">
        <v>91</v>
      </c>
      <c r="DY40" s="39" t="e">
        <f t="shared" ref="DY40:EK40" si="56">SUM(DY34:DY39)</f>
        <v>#REF!</v>
      </c>
      <c r="DZ40" s="39" t="e">
        <f t="shared" si="56"/>
        <v>#REF!</v>
      </c>
      <c r="EA40" s="39" t="e">
        <f t="shared" si="56"/>
        <v>#REF!</v>
      </c>
      <c r="EB40" s="39" t="e">
        <f t="shared" si="56"/>
        <v>#REF!</v>
      </c>
      <c r="EC40" s="39" t="e">
        <f t="shared" si="56"/>
        <v>#REF!</v>
      </c>
      <c r="ED40" s="39" t="e">
        <f t="shared" si="56"/>
        <v>#REF!</v>
      </c>
      <c r="EE40" s="39" t="e">
        <f t="shared" si="56"/>
        <v>#REF!</v>
      </c>
      <c r="EF40" s="39" t="e">
        <f t="shared" si="56"/>
        <v>#REF!</v>
      </c>
      <c r="EG40" s="39" t="e">
        <f t="shared" si="56"/>
        <v>#REF!</v>
      </c>
      <c r="EH40" s="39" t="e">
        <f t="shared" si="56"/>
        <v>#REF!</v>
      </c>
      <c r="EI40" s="39" t="e">
        <f t="shared" si="56"/>
        <v>#REF!</v>
      </c>
      <c r="EJ40" s="39" t="e">
        <f t="shared" si="56"/>
        <v>#REF!</v>
      </c>
      <c r="EK40" s="39" t="e">
        <f t="shared" si="56"/>
        <v>#REF!</v>
      </c>
      <c r="EM40" s="26" t="e">
        <f>#REF!</f>
        <v>#REF!</v>
      </c>
      <c r="EN40" s="26" t="e">
        <f t="shared" si="16"/>
        <v>#REF!</v>
      </c>
    </row>
    <row r="41" spans="2:144">
      <c r="C41" s="26"/>
      <c r="D41" s="26"/>
      <c r="E41" s="53"/>
      <c r="F41" s="26"/>
      <c r="G41" s="26"/>
      <c r="H41" s="53"/>
      <c r="I41" s="26"/>
      <c r="J41" s="26"/>
      <c r="K41" s="53"/>
      <c r="L41" s="26"/>
      <c r="M41" s="26"/>
      <c r="N41" s="53"/>
      <c r="O41" s="26"/>
      <c r="P41" s="53"/>
      <c r="Q41" s="53"/>
      <c r="R41"/>
      <c r="S41" s="26"/>
      <c r="T41" s="79"/>
      <c r="U41" s="57"/>
      <c r="V41" s="79"/>
      <c r="W41" s="76"/>
      <c r="BM41" s="1"/>
      <c r="BN41" s="26">
        <f t="shared" ref="BN41:BN49" si="57">BK41-BM41</f>
        <v>0</v>
      </c>
      <c r="BX41" s="64">
        <v>0</v>
      </c>
      <c r="CM41" s="26" t="e">
        <f>CK41-#REF!</f>
        <v>#REF!</v>
      </c>
      <c r="CX41" s="64">
        <v>0</v>
      </c>
      <c r="DM41" s="26">
        <f t="shared" si="15"/>
        <v>0</v>
      </c>
      <c r="DN41" s="26">
        <f t="shared" si="12"/>
        <v>0</v>
      </c>
      <c r="DX41" s="64">
        <v>0</v>
      </c>
      <c r="EM41" s="26" t="e">
        <f>#REF!</f>
        <v>#REF!</v>
      </c>
      <c r="EN41" s="26" t="e">
        <f t="shared" si="16"/>
        <v>#REF!</v>
      </c>
    </row>
    <row r="42" spans="2:144">
      <c r="B42" t="s">
        <v>92</v>
      </c>
      <c r="C42" s="26">
        <f>'[1]145 Improvement Plan'!C243</f>
        <v>-0.23000000001047738</v>
      </c>
      <c r="D42" s="26">
        <f>'[1]145 Improvement Plan'!D243</f>
        <v>0</v>
      </c>
      <c r="E42" s="53">
        <f t="shared" ref="E42" si="58">C42-D42</f>
        <v>-0.23000000001047738</v>
      </c>
      <c r="F42" s="26">
        <f>'[1]145 Improvement Plan'!F243</f>
        <v>-0.23000000001047738</v>
      </c>
      <c r="G42" s="26">
        <f>'[1]145 Improvement Plan'!G243</f>
        <v>0</v>
      </c>
      <c r="H42" s="53">
        <f t="shared" ref="H42" si="59">F42-G42</f>
        <v>-0.23000000001047738</v>
      </c>
      <c r="I42" s="26">
        <f>'[1]145 Improvement Plan'!I243</f>
        <v>-0.23000000001047738</v>
      </c>
      <c r="J42" s="26">
        <f>'[1]145 Improvement Plan'!J243</f>
        <v>0.46000000002095476</v>
      </c>
      <c r="K42" s="53">
        <f t="shared" ref="K42" si="60">I42-J42</f>
        <v>-0.69000000003143214</v>
      </c>
      <c r="L42" s="26">
        <f>'[1]145 Improvement Plan'!L243</f>
        <v>-0.23000000001047738</v>
      </c>
      <c r="M42" s="26">
        <f>'[1]145 Improvement Plan'!M243</f>
        <v>-11157.350000000079</v>
      </c>
      <c r="N42" s="53">
        <f t="shared" ref="N42" si="61">L42-M42</f>
        <v>11157.120000000068</v>
      </c>
      <c r="O42" s="26">
        <f>'[1]145 Improvement Plan'!DM243</f>
        <v>-11157.350000000079</v>
      </c>
      <c r="P42" s="53"/>
      <c r="Q42" s="61">
        <f t="shared" ref="Q42" si="62">O42-P42</f>
        <v>-11157.350000000079</v>
      </c>
      <c r="R42"/>
      <c r="S42" s="26">
        <f>[4]Estimates!$I$34</f>
        <v>357594.01028821338</v>
      </c>
      <c r="T42" s="79" t="s">
        <v>93</v>
      </c>
      <c r="U42" s="79"/>
      <c r="V42" s="79"/>
      <c r="W42" s="76"/>
      <c r="X42" t="s">
        <v>94</v>
      </c>
      <c r="Y42" s="26">
        <f>'[1]145 Improvement Plan'!AA243</f>
        <v>0</v>
      </c>
      <c r="Z42" s="26">
        <f>'[1]145 Improvement Plan'!AB243</f>
        <v>-0.23000000001047738</v>
      </c>
      <c r="AA42" s="26">
        <f>'[1]145 Improvement Plan'!AC243</f>
        <v>0</v>
      </c>
      <c r="AB42" s="26">
        <f>'[1]145 Improvement Plan'!AD243</f>
        <v>0</v>
      </c>
      <c r="AC42" s="26">
        <f>'[1]145 Improvement Plan'!AE243</f>
        <v>0</v>
      </c>
      <c r="AD42" s="26">
        <f>'[1]145 Improvement Plan'!AF243</f>
        <v>0</v>
      </c>
      <c r="AE42" s="26">
        <f>'[1]145 Improvement Plan'!AG243</f>
        <v>0</v>
      </c>
      <c r="AF42" s="26">
        <f>'[1]145 Improvement Plan'!AH243</f>
        <v>0</v>
      </c>
      <c r="AG42" s="26">
        <f>'[1]145 Improvement Plan'!AI243</f>
        <v>0</v>
      </c>
      <c r="AH42" s="26">
        <f>'[1]145 Improvement Plan'!AJ243</f>
        <v>0</v>
      </c>
      <c r="AI42" s="26">
        <f>'[1]145 Improvement Plan'!AK243</f>
        <v>0</v>
      </c>
      <c r="AJ42" s="26">
        <f>'[1]145 Improvement Plan'!AL243</f>
        <v>0</v>
      </c>
      <c r="AK42" s="31">
        <f>SUM(Y42:AJ42)</f>
        <v>-0.23000000001047738</v>
      </c>
      <c r="BM42" s="1"/>
      <c r="BN42" s="26">
        <f t="shared" si="57"/>
        <v>0</v>
      </c>
      <c r="BX42" s="64">
        <v>0</v>
      </c>
      <c r="CM42" s="26" t="e">
        <f>CK42-#REF!</f>
        <v>#REF!</v>
      </c>
      <c r="CX42" s="64" t="str">
        <f t="shared" ref="CX42:CX47" si="63">B42</f>
        <v>Improvement plan costs - Union</v>
      </c>
      <c r="CY42" s="26">
        <f>'[1]145 Improvement Plan'!DA243</f>
        <v>0</v>
      </c>
      <c r="CZ42" s="26">
        <f>'[1]145 Improvement Plan'!DB243</f>
        <v>0.46000000002095476</v>
      </c>
      <c r="DA42" s="26">
        <f>'[1]145 Improvement Plan'!DC243</f>
        <v>-22936.859999999986</v>
      </c>
      <c r="DB42" s="26">
        <f>'[1]145 Improvement Plan'!DD243</f>
        <v>-35.489999999990687</v>
      </c>
      <c r="DC42" s="26">
        <f>'[1]145 Improvement Plan'!DE243</f>
        <v>-750.08000000007451</v>
      </c>
      <c r="DD42" s="26">
        <f>'[1]145 Improvement Plan'!DF243</f>
        <v>-0.26000000000931323</v>
      </c>
      <c r="DE42" s="26">
        <f>'[1]145 Improvement Plan'!DG243</f>
        <v>-41.120000000037251</v>
      </c>
      <c r="DF42" s="26">
        <f>'[1]145 Improvement Plan'!DH243</f>
        <v>2606</v>
      </c>
      <c r="DG42" s="26">
        <f>'[1]145 Improvement Plan'!DI243</f>
        <v>0</v>
      </c>
      <c r="DH42" s="26">
        <f>'[1]145 Improvement Plan'!DJ243</f>
        <v>0</v>
      </c>
      <c r="DI42" s="26">
        <f>'[1]145 Improvement Plan'!DK243</f>
        <v>0</v>
      </c>
      <c r="DJ42" s="26">
        <f>'[1]145 Improvement Plan'!DL243</f>
        <v>10000</v>
      </c>
      <c r="DK42" s="31">
        <f t="shared" ref="DK42:DK46" si="64">SUM(CY42:DJ42)</f>
        <v>-11157.350000000079</v>
      </c>
      <c r="DM42" s="26">
        <f t="shared" si="15"/>
        <v>-21157.350000000079</v>
      </c>
      <c r="DN42" s="26">
        <f t="shared" si="12"/>
        <v>10000</v>
      </c>
      <c r="DX42" s="64" t="str">
        <f t="shared" ref="DX42:DX47" si="65">B42</f>
        <v>Improvement plan costs - Union</v>
      </c>
      <c r="DY42" s="26">
        <f>'[1]145 Improvement Plan'!EA243</f>
        <v>0</v>
      </c>
      <c r="DZ42" s="26">
        <f>'[1]145 Improvement Plan'!EB243</f>
        <v>0</v>
      </c>
      <c r="EA42" s="26">
        <f>'[1]145 Improvement Plan'!EC243</f>
        <v>0</v>
      </c>
      <c r="EB42" s="26">
        <f>'[1]145 Improvement Plan'!ED243</f>
        <v>0</v>
      </c>
      <c r="EC42" s="26">
        <f>'[1]145 Improvement Plan'!EE243</f>
        <v>0</v>
      </c>
      <c r="ED42" s="26">
        <f>'[1]145 Improvement Plan'!EF243</f>
        <v>0</v>
      </c>
      <c r="EE42" s="26">
        <f>'[1]145 Improvement Plan'!EG243</f>
        <v>0</v>
      </c>
      <c r="EF42" s="26">
        <f>'[1]145 Improvement Plan'!EH243</f>
        <v>0</v>
      </c>
      <c r="EG42" s="26">
        <f>'[1]145 Improvement Plan'!EI243</f>
        <v>0</v>
      </c>
      <c r="EH42" s="26">
        <f>'[1]145 Improvement Plan'!EJ243</f>
        <v>0</v>
      </c>
      <c r="EI42" s="26">
        <f>'[1]145 Improvement Plan'!EK243</f>
        <v>0</v>
      </c>
      <c r="EJ42" s="26">
        <f>'[1]145 Improvement Plan'!EL243</f>
        <v>0</v>
      </c>
      <c r="EK42" s="31">
        <f t="shared" ref="EK42:EK46" si="66">SUM(DY42:EJ42)</f>
        <v>0</v>
      </c>
      <c r="EM42" s="26" t="e">
        <f>#REF!</f>
        <v>#REF!</v>
      </c>
      <c r="EN42" s="26" t="e">
        <f t="shared" si="16"/>
        <v>#REF!</v>
      </c>
    </row>
    <row r="43" spans="2:144" hidden="1">
      <c r="C43" s="26"/>
      <c r="D43" s="26"/>
      <c r="E43" s="53"/>
      <c r="F43" s="26"/>
      <c r="G43" s="26"/>
      <c r="H43" s="53"/>
      <c r="I43" s="26"/>
      <c r="J43" s="26"/>
      <c r="K43" s="53"/>
      <c r="L43" s="26"/>
      <c r="M43" s="26"/>
      <c r="N43" s="53"/>
      <c r="O43" s="26"/>
      <c r="P43" s="84"/>
      <c r="Q43" s="53"/>
      <c r="R43" s="26"/>
      <c r="S43" s="26"/>
      <c r="T43" s="85"/>
      <c r="U43" s="86"/>
      <c r="V43" s="86"/>
      <c r="W43" s="7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31"/>
      <c r="BM43" s="1"/>
      <c r="BN43" s="26"/>
      <c r="BX43" s="64"/>
      <c r="CM43" s="26"/>
      <c r="CX43" s="64">
        <f t="shared" si="63"/>
        <v>0</v>
      </c>
      <c r="CY43" s="26">
        <f>'[2]Summary SUS'!DA$30</f>
        <v>0</v>
      </c>
      <c r="CZ43" s="26">
        <f>'[2]Summary SUS'!DB$30</f>
        <v>0</v>
      </c>
      <c r="DA43" s="26">
        <f>'[2]Summary SUS'!DC$30</f>
        <v>0</v>
      </c>
      <c r="DB43" s="26">
        <f>'[2]Summary SUS'!DD$30</f>
        <v>0</v>
      </c>
      <c r="DC43" s="26">
        <f>'[2]Summary SUS'!DE$30</f>
        <v>0</v>
      </c>
      <c r="DD43" s="26">
        <f>'[2]Summary SUS'!DF$30</f>
        <v>0</v>
      </c>
      <c r="DE43" s="26">
        <f>'[2]Summary SUS'!DG$30</f>
        <v>0</v>
      </c>
      <c r="DF43" s="26">
        <f>'[2]Summary SUS'!DH$30</f>
        <v>0</v>
      </c>
      <c r="DG43" s="26">
        <f>'[2]Summary SUS'!DI$30</f>
        <v>0</v>
      </c>
      <c r="DH43" s="26">
        <f>'[2]Summary SUS'!DJ$30</f>
        <v>0</v>
      </c>
      <c r="DI43" s="26">
        <f>'[2]Summary SUS'!DK$30</f>
        <v>0</v>
      </c>
      <c r="DJ43" s="26">
        <f>'[2]Summary SUS'!DL$30</f>
        <v>0</v>
      </c>
      <c r="DK43" s="31">
        <f t="shared" si="64"/>
        <v>0</v>
      </c>
      <c r="DM43" s="26">
        <f t="shared" si="15"/>
        <v>0</v>
      </c>
      <c r="DN43" s="26">
        <f t="shared" si="12"/>
        <v>0</v>
      </c>
      <c r="DX43" s="64">
        <f t="shared" si="65"/>
        <v>0</v>
      </c>
      <c r="DY43" s="26">
        <f>'[2]Summary SUS'!EA$30</f>
        <v>0</v>
      </c>
      <c r="DZ43" s="26">
        <f>'[2]Summary SUS'!EB$30</f>
        <v>0</v>
      </c>
      <c r="EA43" s="26">
        <f>'[2]Summary SUS'!EC$30</f>
        <v>0</v>
      </c>
      <c r="EB43" s="26">
        <f>'[2]Summary SUS'!ED$30</f>
        <v>0</v>
      </c>
      <c r="EC43" s="26">
        <f>'[2]Summary SUS'!EE$30</f>
        <v>0</v>
      </c>
      <c r="ED43" s="26">
        <f>'[2]Summary SUS'!EF$30</f>
        <v>0</v>
      </c>
      <c r="EE43" s="26">
        <f>'[2]Summary SUS'!EG$30</f>
        <v>0</v>
      </c>
      <c r="EF43" s="26">
        <f>'[2]Summary SUS'!EH$30</f>
        <v>0</v>
      </c>
      <c r="EG43" s="26">
        <f>'[2]Summary SUS'!EI$30</f>
        <v>0</v>
      </c>
      <c r="EH43" s="26">
        <f>'[2]Summary SUS'!EJ$30</f>
        <v>0</v>
      </c>
      <c r="EI43" s="26">
        <f>'[2]Summary SUS'!EK$30</f>
        <v>0</v>
      </c>
      <c r="EJ43" s="26">
        <f>'[2]Summary SUS'!EL$30</f>
        <v>0</v>
      </c>
      <c r="EK43" s="31">
        <f t="shared" si="66"/>
        <v>0</v>
      </c>
      <c r="EM43" s="26" t="e">
        <f>#REF!</f>
        <v>#REF!</v>
      </c>
      <c r="EN43" s="26" t="e">
        <f t="shared" si="16"/>
        <v>#REF!</v>
      </c>
    </row>
    <row r="44" spans="2:144" hidden="1">
      <c r="C44" s="26"/>
      <c r="D44" s="26"/>
      <c r="E44" s="53"/>
      <c r="F44" s="26"/>
      <c r="G44" s="26"/>
      <c r="H44" s="53"/>
      <c r="I44" s="26"/>
      <c r="J44" s="26"/>
      <c r="K44" s="53"/>
      <c r="L44" s="26"/>
      <c r="M44" s="26"/>
      <c r="N44" s="53"/>
      <c r="O44" s="26"/>
      <c r="P44" s="84"/>
      <c r="Q44" s="53"/>
      <c r="R44" s="26"/>
      <c r="S44" s="26"/>
      <c r="T44" s="76"/>
      <c r="U44" s="76"/>
      <c r="V44" s="76"/>
      <c r="W44" s="7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31"/>
      <c r="BM44" s="1"/>
      <c r="BN44" s="26"/>
      <c r="BX44" s="64"/>
      <c r="CM44" s="26"/>
      <c r="CX44" s="64">
        <f t="shared" si="63"/>
        <v>0</v>
      </c>
      <c r="CY44" s="26">
        <f>'[1]120 Finance'!DA246</f>
        <v>0</v>
      </c>
      <c r="CZ44" s="26">
        <f>'[1]120 Finance'!DB246</f>
        <v>0</v>
      </c>
      <c r="DA44" s="26">
        <f>'[1]120 Finance'!DC246</f>
        <v>0</v>
      </c>
      <c r="DB44" s="26">
        <f>'[1]120 Finance'!DD246</f>
        <v>0</v>
      </c>
      <c r="DC44" s="26">
        <f>'[1]120 Finance'!DE246</f>
        <v>0</v>
      </c>
      <c r="DD44" s="26">
        <f>'[1]120 Finance'!DF246</f>
        <v>0</v>
      </c>
      <c r="DE44" s="26">
        <f>'[1]120 Finance'!DG246</f>
        <v>0</v>
      </c>
      <c r="DF44" s="26">
        <f>'[1]120 Finance'!DH246</f>
        <v>0</v>
      </c>
      <c r="DG44" s="26">
        <f>'[1]120 Finance'!DI246</f>
        <v>0</v>
      </c>
      <c r="DH44" s="26">
        <f>'[1]120 Finance'!DJ246</f>
        <v>0</v>
      </c>
      <c r="DI44" s="26">
        <f>'[1]120 Finance'!DK246</f>
        <v>0</v>
      </c>
      <c r="DJ44" s="26">
        <f>'[1]120 Finance'!DL246</f>
        <v>0</v>
      </c>
      <c r="DK44" s="31">
        <f t="shared" si="64"/>
        <v>0</v>
      </c>
      <c r="DM44" s="26">
        <f t="shared" si="15"/>
        <v>0</v>
      </c>
      <c r="DN44" s="26">
        <f t="shared" si="12"/>
        <v>0</v>
      </c>
      <c r="DX44" s="64">
        <f t="shared" si="65"/>
        <v>0</v>
      </c>
      <c r="DY44" s="26">
        <f>'[1]120 Finance'!EA246</f>
        <v>-4200</v>
      </c>
      <c r="DZ44" s="26">
        <f>'[1]120 Finance'!EB246</f>
        <v>-4200</v>
      </c>
      <c r="EA44" s="26">
        <f>'[1]120 Finance'!EC246</f>
        <v>-2100</v>
      </c>
      <c r="EB44" s="26">
        <f>'[1]120 Finance'!ED246</f>
        <v>-2100</v>
      </c>
      <c r="EC44" s="26">
        <f>'[1]120 Finance'!EE246</f>
        <v>-2100</v>
      </c>
      <c r="ED44" s="26">
        <f>'[1]120 Finance'!EF246</f>
        <v>-4951.5</v>
      </c>
      <c r="EE44" s="26">
        <f>'[1]120 Finance'!EG246</f>
        <v>-2575.25</v>
      </c>
      <c r="EF44" s="26">
        <f>'[1]120 Finance'!EH246</f>
        <v>-2575.25</v>
      </c>
      <c r="EG44" s="26">
        <f>'[1]120 Finance'!EI246</f>
        <v>-2575.25</v>
      </c>
      <c r="EH44" s="26">
        <f>'[1]120 Finance'!EJ246</f>
        <v>-2575.25</v>
      </c>
      <c r="EI44" s="26">
        <f>'[1]120 Finance'!EK246</f>
        <v>-2575.25</v>
      </c>
      <c r="EJ44" s="26">
        <f>'[1]120 Finance'!EL246</f>
        <v>-2575.25</v>
      </c>
      <c r="EK44" s="31">
        <f t="shared" si="66"/>
        <v>-35103</v>
      </c>
      <c r="EM44" s="26" t="e">
        <f>#REF!</f>
        <v>#REF!</v>
      </c>
      <c r="EN44" s="26" t="e">
        <f t="shared" si="16"/>
        <v>#REF!</v>
      </c>
    </row>
    <row r="45" spans="2:144" hidden="1">
      <c r="C45" s="26"/>
      <c r="D45" s="26"/>
      <c r="E45" s="53"/>
      <c r="F45" s="26"/>
      <c r="G45" s="26"/>
      <c r="H45" s="53"/>
      <c r="I45" s="26"/>
      <c r="J45" s="26"/>
      <c r="K45" s="53"/>
      <c r="L45" s="26"/>
      <c r="M45" s="26"/>
      <c r="N45" s="53"/>
      <c r="O45" s="26"/>
      <c r="P45" s="84"/>
      <c r="Q45" s="53"/>
      <c r="R45" s="26"/>
      <c r="S45" s="26"/>
      <c r="T45" s="79"/>
      <c r="U45" s="79"/>
      <c r="V45" s="76"/>
      <c r="W45" s="7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31"/>
      <c r="BM45" s="1"/>
      <c r="BN45" s="26"/>
      <c r="BX45" s="64"/>
      <c r="CM45" s="26"/>
      <c r="CX45" s="64">
        <f t="shared" si="63"/>
        <v>0</v>
      </c>
      <c r="CY45" s="26">
        <f>'[2]Summary SUS'!DA$31</f>
        <v>0</v>
      </c>
      <c r="CZ45" s="26">
        <f>'[2]Summary SUS'!DB$31</f>
        <v>0</v>
      </c>
      <c r="DA45" s="26">
        <f>'[2]Summary SUS'!DC$31</f>
        <v>0</v>
      </c>
      <c r="DB45" s="26">
        <f>'[2]Summary SUS'!DD$31</f>
        <v>0</v>
      </c>
      <c r="DC45" s="26">
        <f>'[2]Summary SUS'!DE$31</f>
        <v>0</v>
      </c>
      <c r="DD45" s="26">
        <f>'[2]Summary SUS'!DF$31</f>
        <v>0</v>
      </c>
      <c r="DE45" s="26">
        <f>'[2]Summary SUS'!DG$31</f>
        <v>0</v>
      </c>
      <c r="DF45" s="26">
        <f>'[2]Summary SUS'!DH$31</f>
        <v>0</v>
      </c>
      <c r="DG45" s="26">
        <f>'[2]Summary SUS'!DI$31</f>
        <v>0</v>
      </c>
      <c r="DH45" s="26">
        <f>'[2]Summary SUS'!DJ$31</f>
        <v>0</v>
      </c>
      <c r="DI45" s="26">
        <f>'[2]Summary SUS'!DK$31</f>
        <v>0</v>
      </c>
      <c r="DJ45" s="26">
        <f>'[2]Summary SUS'!DL$31</f>
        <v>0</v>
      </c>
      <c r="DK45" s="31">
        <f t="shared" si="64"/>
        <v>0</v>
      </c>
      <c r="DM45" s="26">
        <f t="shared" si="15"/>
        <v>0</v>
      </c>
      <c r="DN45" s="26">
        <f t="shared" si="12"/>
        <v>0</v>
      </c>
      <c r="DX45" s="64">
        <f t="shared" si="65"/>
        <v>0</v>
      </c>
      <c r="DY45" s="26">
        <f>'[2]Summary SUS'!EA$31</f>
        <v>0</v>
      </c>
      <c r="DZ45" s="26">
        <f>'[2]Summary SUS'!EB$31</f>
        <v>0</v>
      </c>
      <c r="EA45" s="26">
        <f>'[2]Summary SUS'!EC$31</f>
        <v>0</v>
      </c>
      <c r="EB45" s="26">
        <f>'[2]Summary SUS'!ED$31</f>
        <v>0</v>
      </c>
      <c r="EC45" s="26">
        <f>'[2]Summary SUS'!EE$31</f>
        <v>0</v>
      </c>
      <c r="ED45" s="26">
        <f>'[2]Summary SUS'!EF$31</f>
        <v>0</v>
      </c>
      <c r="EE45" s="26">
        <f>'[2]Summary SUS'!EG$31</f>
        <v>0</v>
      </c>
      <c r="EF45" s="26">
        <f>'[2]Summary SUS'!EH$31</f>
        <v>0</v>
      </c>
      <c r="EG45" s="26">
        <f>'[2]Summary SUS'!EI$31</f>
        <v>0</v>
      </c>
      <c r="EH45" s="26">
        <f>'[2]Summary SUS'!EJ$31</f>
        <v>0</v>
      </c>
      <c r="EI45" s="26">
        <f>'[2]Summary SUS'!EK$31</f>
        <v>0</v>
      </c>
      <c r="EJ45" s="26">
        <f>'[2]Summary SUS'!EL$31</f>
        <v>0</v>
      </c>
      <c r="EK45" s="31">
        <f t="shared" si="66"/>
        <v>0</v>
      </c>
      <c r="EM45" s="26" t="e">
        <f>#REF!</f>
        <v>#REF!</v>
      </c>
      <c r="EN45" s="26" t="e">
        <f t="shared" si="16"/>
        <v>#REF!</v>
      </c>
    </row>
    <row r="46" spans="2:144" hidden="1">
      <c r="C46" s="26"/>
      <c r="D46" s="26"/>
      <c r="E46" s="53"/>
      <c r="F46" s="26"/>
      <c r="G46" s="26"/>
      <c r="H46" s="53"/>
      <c r="I46" s="26"/>
      <c r="J46" s="26"/>
      <c r="K46" s="53"/>
      <c r="L46" s="26"/>
      <c r="M46" s="26"/>
      <c r="N46" s="53"/>
      <c r="O46" s="26"/>
      <c r="P46" s="84"/>
      <c r="Q46" s="53"/>
      <c r="R46" s="26"/>
      <c r="S46" s="26"/>
      <c r="T46" s="79"/>
      <c r="U46" s="79"/>
      <c r="V46" s="76"/>
      <c r="W46" s="7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31"/>
      <c r="BM46" s="1"/>
      <c r="BN46" s="26"/>
      <c r="BX46" s="64"/>
      <c r="CM46" s="26"/>
      <c r="CX46" s="64">
        <f t="shared" si="63"/>
        <v>0</v>
      </c>
      <c r="CY46" s="26">
        <f>'[3] Summary WF'!DA$24</f>
        <v>0</v>
      </c>
      <c r="CZ46" s="26">
        <f>'[3] Summary WF'!DB$24</f>
        <v>0</v>
      </c>
      <c r="DA46" s="26">
        <f>'[3] Summary WF'!DC$24</f>
        <v>0</v>
      </c>
      <c r="DB46" s="26">
        <f>'[3] Summary WF'!DD$24</f>
        <v>0</v>
      </c>
      <c r="DC46" s="26">
        <f>'[3] Summary WF'!DE$24</f>
        <v>0</v>
      </c>
      <c r="DD46" s="26">
        <f>'[3] Summary WF'!DF$24</f>
        <v>0</v>
      </c>
      <c r="DE46" s="26">
        <f>'[3] Summary WF'!DG$24</f>
        <v>0</v>
      </c>
      <c r="DF46" s="26">
        <f>'[3] Summary WF'!DH$24</f>
        <v>0</v>
      </c>
      <c r="DG46" s="26">
        <f>'[3] Summary WF'!DI$24</f>
        <v>0</v>
      </c>
      <c r="DH46" s="26">
        <f>'[3] Summary WF'!DJ$24</f>
        <v>0</v>
      </c>
      <c r="DI46" s="26">
        <f>'[3] Summary WF'!DK$24</f>
        <v>0</v>
      </c>
      <c r="DJ46" s="26">
        <f>'[3] Summary WF'!DL$24</f>
        <v>0</v>
      </c>
      <c r="DK46" s="31">
        <f t="shared" si="64"/>
        <v>0</v>
      </c>
      <c r="DM46" s="26">
        <f t="shared" si="15"/>
        <v>0</v>
      </c>
      <c r="DN46" s="26">
        <f t="shared" si="12"/>
        <v>0</v>
      </c>
      <c r="DX46" s="64">
        <f t="shared" si="65"/>
        <v>0</v>
      </c>
      <c r="DY46" s="26">
        <f>'[3]100 bars'!$EA$169</f>
        <v>0</v>
      </c>
      <c r="DZ46" s="26">
        <f>'[3]100 bars'!$EA$169</f>
        <v>0</v>
      </c>
      <c r="EA46" s="26">
        <f>'[3]100 bars'!$EA$169</f>
        <v>0</v>
      </c>
      <c r="EB46" s="26">
        <f>'[3]100 bars'!$EA$169</f>
        <v>0</v>
      </c>
      <c r="EC46" s="26">
        <f>'[3]100 bars'!$EA$169</f>
        <v>0</v>
      </c>
      <c r="ED46" s="26">
        <f>'[3]100 bars'!$EA$169</f>
        <v>0</v>
      </c>
      <c r="EE46" s="26">
        <f>'[3]100 bars'!$EA$169</f>
        <v>0</v>
      </c>
      <c r="EF46" s="26">
        <f>'[3]100 bars'!$EA$169</f>
        <v>0</v>
      </c>
      <c r="EG46" s="26">
        <f>'[3]100 bars'!$EA$169</f>
        <v>0</v>
      </c>
      <c r="EH46" s="26">
        <f>'[3]100 bars'!$EA$169</f>
        <v>0</v>
      </c>
      <c r="EI46" s="26">
        <f>'[3]100 bars'!$EA$169</f>
        <v>0</v>
      </c>
      <c r="EJ46" s="26">
        <f>'[3]100 bars'!$EA$169</f>
        <v>0</v>
      </c>
      <c r="EK46" s="31">
        <f t="shared" si="66"/>
        <v>0</v>
      </c>
      <c r="EM46" s="26" t="e">
        <f>#REF!</f>
        <v>#REF!</v>
      </c>
      <c r="EN46" s="26" t="e">
        <f t="shared" si="16"/>
        <v>#REF!</v>
      </c>
    </row>
    <row r="47" spans="2:144">
      <c r="B47" t="s">
        <v>95</v>
      </c>
      <c r="E47" s="47"/>
      <c r="H47" s="47"/>
      <c r="K47" s="47"/>
      <c r="N47" s="47"/>
      <c r="P47" s="47"/>
      <c r="Q47" s="47"/>
      <c r="R47" s="26"/>
      <c r="S47" s="26">
        <f>S40-S42</f>
        <v>720.81490457121981</v>
      </c>
      <c r="T47" s="76"/>
      <c r="U47" s="76"/>
      <c r="V47" s="76"/>
      <c r="W47" s="76"/>
      <c r="CX47" s="64" t="str">
        <f t="shared" si="63"/>
        <v>PYA</v>
      </c>
      <c r="DM47" s="26">
        <f t="shared" si="15"/>
        <v>0</v>
      </c>
      <c r="DN47" s="26">
        <f t="shared" si="12"/>
        <v>0</v>
      </c>
      <c r="DX47" s="64" t="str">
        <f t="shared" si="65"/>
        <v>PYA</v>
      </c>
      <c r="EM47" s="26" t="e">
        <f>#REF!</f>
        <v>#REF!</v>
      </c>
      <c r="EN47" s="26" t="e">
        <f t="shared" si="16"/>
        <v>#REF!</v>
      </c>
    </row>
    <row r="48" spans="2:144">
      <c r="C48" s="26"/>
      <c r="D48" s="26"/>
      <c r="E48" s="53"/>
      <c r="F48" s="26"/>
      <c r="G48" s="26"/>
      <c r="H48" s="53"/>
      <c r="I48" s="26"/>
      <c r="J48" s="26"/>
      <c r="K48" s="53"/>
      <c r="L48" s="26"/>
      <c r="M48" s="26"/>
      <c r="N48" s="53"/>
      <c r="O48" s="26"/>
      <c r="P48" s="53"/>
      <c r="Q48" s="53"/>
      <c r="R48" s="26"/>
      <c r="S48" s="26"/>
      <c r="T48" s="76"/>
      <c r="U48" s="76"/>
      <c r="V48" s="76"/>
      <c r="W48" s="7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X48" s="64">
        <f>B48</f>
        <v>0</v>
      </c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31"/>
      <c r="BM48" s="31"/>
      <c r="BN48" s="26">
        <f t="shared" si="57"/>
        <v>0</v>
      </c>
      <c r="BX48" s="64">
        <v>0</v>
      </c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31"/>
      <c r="CM48" s="26" t="e">
        <f>CK48-#REF!</f>
        <v>#REF!</v>
      </c>
      <c r="CX48" s="64">
        <v>0</v>
      </c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31"/>
      <c r="DM48" s="26">
        <f t="shared" si="15"/>
        <v>0</v>
      </c>
      <c r="DN48" s="26">
        <f t="shared" si="12"/>
        <v>0</v>
      </c>
      <c r="DX48" s="64">
        <v>0</v>
      </c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31"/>
      <c r="EM48" s="26" t="e">
        <f>#REF!</f>
        <v>#REF!</v>
      </c>
      <c r="EN48" s="26" t="e">
        <f t="shared" si="16"/>
        <v>#REF!</v>
      </c>
    </row>
    <row r="49" spans="2:144" ht="15" thickBot="1">
      <c r="B49" s="1" t="s">
        <v>96</v>
      </c>
      <c r="C49" s="87">
        <f t="shared" ref="C49:R49" si="67">SUM(C40:C48)</f>
        <v>-127550.18999999992</v>
      </c>
      <c r="D49" s="87">
        <f t="shared" si="67"/>
        <v>112439.05380549771</v>
      </c>
      <c r="E49" s="88">
        <f t="shared" si="67"/>
        <v>-239989.24380549765</v>
      </c>
      <c r="F49" s="87">
        <f t="shared" si="67"/>
        <v>-127661.74999999991</v>
      </c>
      <c r="G49" s="87">
        <f t="shared" si="67"/>
        <v>-76798.598298837838</v>
      </c>
      <c r="H49" s="88">
        <f t="shared" si="67"/>
        <v>-50863.151701162176</v>
      </c>
      <c r="I49" s="87">
        <f t="shared" si="67"/>
        <v>-127661.74999999991</v>
      </c>
      <c r="J49" s="87">
        <f t="shared" si="67"/>
        <v>-61379.913333333418</v>
      </c>
      <c r="K49" s="88">
        <f t="shared" si="67"/>
        <v>-66281.836666666553</v>
      </c>
      <c r="L49" s="87">
        <f t="shared" si="67"/>
        <v>-120481.9899999999</v>
      </c>
      <c r="M49" s="87">
        <f t="shared" si="67"/>
        <v>2688963.3777065529</v>
      </c>
      <c r="N49" s="88">
        <f t="shared" si="67"/>
        <v>-2809445.3677065531</v>
      </c>
      <c r="O49" s="87">
        <f t="shared" si="67"/>
        <v>282566.35016019939</v>
      </c>
      <c r="P49" s="88">
        <f>SUM(P40:P48)</f>
        <v>358316.07590465061</v>
      </c>
      <c r="Q49" s="88">
        <f>SUM(Q40:Q48)</f>
        <v>-124974.06744388821</v>
      </c>
      <c r="R49" s="87">
        <f t="shared" si="67"/>
        <v>117408.60626255505</v>
      </c>
      <c r="S49" s="89"/>
      <c r="T49" s="79"/>
      <c r="U49" s="79"/>
      <c r="V49" s="79"/>
      <c r="W49" s="76"/>
      <c r="X49" s="1" t="s">
        <v>96</v>
      </c>
      <c r="Y49" s="87">
        <f t="shared" ref="Y49:AK49" si="68">SUM(Y40:Y48)</f>
        <v>0</v>
      </c>
      <c r="Z49" s="87">
        <f t="shared" si="68"/>
        <v>-117163.61999999991</v>
      </c>
      <c r="AA49" s="87">
        <f t="shared" si="68"/>
        <v>0</v>
      </c>
      <c r="AB49" s="87">
        <f t="shared" si="68"/>
        <v>0</v>
      </c>
      <c r="AC49" s="87">
        <f t="shared" si="68"/>
        <v>0</v>
      </c>
      <c r="AD49" s="87">
        <f t="shared" si="68"/>
        <v>0</v>
      </c>
      <c r="AE49" s="87">
        <f t="shared" si="68"/>
        <v>0</v>
      </c>
      <c r="AF49" s="87">
        <f t="shared" si="68"/>
        <v>0</v>
      </c>
      <c r="AG49" s="87">
        <f t="shared" si="68"/>
        <v>0</v>
      </c>
      <c r="AH49" s="87">
        <f t="shared" si="68"/>
        <v>0</v>
      </c>
      <c r="AI49" s="87">
        <f t="shared" si="68"/>
        <v>0</v>
      </c>
      <c r="AJ49" s="87">
        <f t="shared" si="68"/>
        <v>-111.56</v>
      </c>
      <c r="AK49" s="87">
        <f t="shared" si="68"/>
        <v>-117275.17999999991</v>
      </c>
      <c r="AX49" s="64" t="str">
        <f>B49</f>
        <v xml:space="preserve">Net Income / Expenditure </v>
      </c>
      <c r="AY49" s="87">
        <f t="shared" ref="AY49:BK49" si="69">SUM(AY40:AY48)</f>
        <v>0</v>
      </c>
      <c r="AZ49" s="87">
        <f t="shared" si="69"/>
        <v>-59727.313333333441</v>
      </c>
      <c r="BA49" s="87">
        <f t="shared" si="69"/>
        <v>174615.08833333332</v>
      </c>
      <c r="BB49" s="87">
        <f t="shared" si="69"/>
        <v>210283.83166666675</v>
      </c>
      <c r="BC49" s="87">
        <f t="shared" si="69"/>
        <v>-34099.451666666471</v>
      </c>
      <c r="BD49" s="87">
        <f t="shared" si="69"/>
        <v>-61649.348333333299</v>
      </c>
      <c r="BE49" s="87">
        <f t="shared" si="69"/>
        <v>36404.167499999938</v>
      </c>
      <c r="BF49" s="87">
        <f t="shared" si="69"/>
        <v>127044.96250000018</v>
      </c>
      <c r="BG49" s="87">
        <f t="shared" si="69"/>
        <v>-126230.00166666685</v>
      </c>
      <c r="BH49" s="87">
        <f t="shared" si="69"/>
        <v>55906.798333333332</v>
      </c>
      <c r="BI49" s="87">
        <f t="shared" si="69"/>
        <v>-38420.028333332688</v>
      </c>
      <c r="BJ49" s="87">
        <f t="shared" si="69"/>
        <v>-55779.148333333294</v>
      </c>
      <c r="BK49" s="87">
        <f t="shared" si="69"/>
        <v>228349.55666666728</v>
      </c>
      <c r="BM49" s="87">
        <f>SUM(BM40:BM48)</f>
        <v>110940.95040411223</v>
      </c>
      <c r="BN49" s="26">
        <f t="shared" si="57"/>
        <v>117408.60626255505</v>
      </c>
      <c r="BX49" s="64" t="s">
        <v>96</v>
      </c>
      <c r="BY49" s="87">
        <f t="shared" ref="BY49:CK49" si="70">SUM(BY40:BY48)</f>
        <v>-176174.16991554265</v>
      </c>
      <c r="BZ49" s="87">
        <f t="shared" si="70"/>
        <v>125745.01106447485</v>
      </c>
      <c r="CA49" s="87">
        <f t="shared" si="70"/>
        <v>210879.57153349509</v>
      </c>
      <c r="CB49" s="87">
        <f t="shared" si="70"/>
        <v>152384.48249887425</v>
      </c>
      <c r="CC49" s="87">
        <f t="shared" si="70"/>
        <v>-13016.615148096236</v>
      </c>
      <c r="CD49" s="87">
        <f t="shared" si="70"/>
        <v>16198.882841191422</v>
      </c>
      <c r="CE49" s="87">
        <f t="shared" si="70"/>
        <v>52777.267807909324</v>
      </c>
      <c r="CF49" s="87">
        <f t="shared" si="70"/>
        <v>83589.23451223319</v>
      </c>
      <c r="CG49" s="87">
        <f t="shared" si="70"/>
        <v>6583.7587866716749</v>
      </c>
      <c r="CH49" s="87">
        <f t="shared" si="70"/>
        <v>51212.426911410104</v>
      </c>
      <c r="CI49" s="87">
        <f t="shared" si="70"/>
        <v>-49022.105701137742</v>
      </c>
      <c r="CJ49" s="87">
        <f t="shared" si="70"/>
        <v>57188.402816717222</v>
      </c>
      <c r="CK49" s="87">
        <f t="shared" si="70"/>
        <v>518346.14800820028</v>
      </c>
      <c r="CM49" s="26" t="e">
        <f>CK49-#REF!</f>
        <v>#REF!</v>
      </c>
      <c r="CX49" s="64" t="s">
        <v>96</v>
      </c>
      <c r="CY49" s="87">
        <f t="shared" ref="CY49:DK49" si="71">SUM(CY40:CY48)</f>
        <v>0</v>
      </c>
      <c r="CZ49" s="87">
        <f t="shared" si="71"/>
        <v>-57146.783333333326</v>
      </c>
      <c r="DA49" s="87">
        <f t="shared" si="71"/>
        <v>147095.18833333338</v>
      </c>
      <c r="DB49" s="87">
        <f t="shared" si="71"/>
        <v>140470.02166666673</v>
      </c>
      <c r="DC49" s="87">
        <f t="shared" si="71"/>
        <v>50676.63833333322</v>
      </c>
      <c r="DD49" s="87">
        <f t="shared" si="71"/>
        <v>-100779.64833333375</v>
      </c>
      <c r="DE49" s="87">
        <f t="shared" si="71"/>
        <v>35134.386061528698</v>
      </c>
      <c r="DF49" s="87">
        <f t="shared" si="71"/>
        <v>18758.548836637201</v>
      </c>
      <c r="DG49" s="87">
        <f t="shared" si="71"/>
        <v>-51961.650054281752</v>
      </c>
      <c r="DH49" s="87">
        <f t="shared" si="71"/>
        <v>32849.933413866609</v>
      </c>
      <c r="DI49" s="87">
        <f t="shared" si="71"/>
        <v>39530.391090318357</v>
      </c>
      <c r="DJ49" s="87">
        <f t="shared" si="71"/>
        <v>-67558.145581429853</v>
      </c>
      <c r="DK49" s="87">
        <f t="shared" si="71"/>
        <v>187068.88043330575</v>
      </c>
      <c r="DM49" s="26">
        <f t="shared" si="15"/>
        <v>234208.35156483215</v>
      </c>
      <c r="DN49" s="26">
        <f t="shared" si="12"/>
        <v>-47139.471131526399</v>
      </c>
      <c r="DX49" s="64" t="s">
        <v>96</v>
      </c>
      <c r="DY49" s="87" t="e">
        <f t="shared" ref="DY49:EK49" si="72">SUM(DY40:DY48)</f>
        <v>#REF!</v>
      </c>
      <c r="DZ49" s="87" t="e">
        <f t="shared" si="72"/>
        <v>#REF!</v>
      </c>
      <c r="EA49" s="87" t="e">
        <f t="shared" si="72"/>
        <v>#REF!</v>
      </c>
      <c r="EB49" s="87" t="e">
        <f t="shared" si="72"/>
        <v>#REF!</v>
      </c>
      <c r="EC49" s="87" t="e">
        <f t="shared" si="72"/>
        <v>#REF!</v>
      </c>
      <c r="ED49" s="87" t="e">
        <f t="shared" si="72"/>
        <v>#REF!</v>
      </c>
      <c r="EE49" s="87" t="e">
        <f t="shared" si="72"/>
        <v>#REF!</v>
      </c>
      <c r="EF49" s="87" t="e">
        <f t="shared" si="72"/>
        <v>#REF!</v>
      </c>
      <c r="EG49" s="87" t="e">
        <f t="shared" si="72"/>
        <v>#REF!</v>
      </c>
      <c r="EH49" s="87" t="e">
        <f t="shared" si="72"/>
        <v>#REF!</v>
      </c>
      <c r="EI49" s="87" t="e">
        <f t="shared" si="72"/>
        <v>#REF!</v>
      </c>
      <c r="EJ49" s="87" t="e">
        <f t="shared" si="72"/>
        <v>#REF!</v>
      </c>
      <c r="EK49" s="87" t="e">
        <f t="shared" si="72"/>
        <v>#REF!</v>
      </c>
      <c r="EM49" s="26" t="e">
        <f>#REF!</f>
        <v>#REF!</v>
      </c>
      <c r="EN49" s="26" t="e">
        <f t="shared" si="16"/>
        <v>#REF!</v>
      </c>
    </row>
    <row r="50" spans="2:144"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S50" s="26"/>
      <c r="T50" s="90"/>
      <c r="U50" s="90"/>
      <c r="V50" s="90"/>
      <c r="BX50" s="64">
        <v>0</v>
      </c>
      <c r="CX50" s="64">
        <v>0</v>
      </c>
      <c r="DX50" s="64">
        <v>0</v>
      </c>
    </row>
    <row r="51" spans="2:144">
      <c r="B51" t="s">
        <v>97</v>
      </c>
      <c r="C51" s="26">
        <f>'[1]170 Restricted Funds'!C255</f>
        <v>-2447.87</v>
      </c>
      <c r="D51" s="26">
        <f>'[1]170 Restricted Funds'!D255</f>
        <v>0</v>
      </c>
      <c r="E51" s="26">
        <f>'[1]170 Restricted Funds'!E255</f>
        <v>-2447.87</v>
      </c>
      <c r="F51" s="26">
        <f>'[1]170 Restricted Funds'!F255</f>
        <v>-2447.87</v>
      </c>
      <c r="G51" s="26">
        <f>'[1]170 Restricted Funds'!G255</f>
        <v>0</v>
      </c>
      <c r="H51" s="26">
        <f>'[1]170 Restricted Funds'!H255</f>
        <v>-2447.87</v>
      </c>
      <c r="I51" s="26">
        <f>'[1]170 Restricted Funds'!I255</f>
        <v>-2447.87</v>
      </c>
      <c r="J51" s="26">
        <f>'[1]170 Restricted Funds'!J255</f>
        <v>-5124.58</v>
      </c>
      <c r="K51" s="26">
        <f>'[1]170 Restricted Funds'!K255</f>
        <v>2676.7100000000005</v>
      </c>
      <c r="L51" s="26">
        <f>'[1]170 Restricted Funds'!L255</f>
        <v>-2447.87</v>
      </c>
      <c r="M51" s="26">
        <f>'[1]170 Restricted Funds'!M255</f>
        <v>-301124.14</v>
      </c>
      <c r="N51" s="26">
        <f>'[1]170 Restricted Funds'!N255</f>
        <v>298676.27</v>
      </c>
      <c r="O51" s="26">
        <f>'[1]170 Restricted Funds'!L255</f>
        <v>-2447.87</v>
      </c>
      <c r="P51" s="26">
        <f>'[1]170 Restricted Funds'!N255</f>
        <v>298676.27</v>
      </c>
      <c r="Q51" s="26">
        <f>'[1]170 Restricted Funds'!M255</f>
        <v>-301124.14</v>
      </c>
      <c r="R51" s="26">
        <f>'[1]170 Restricted Funds'!R255</f>
        <v>-16832.079999999998</v>
      </c>
      <c r="S51" s="26"/>
      <c r="X51" t="s">
        <v>97</v>
      </c>
      <c r="Y51" s="26">
        <f>'[1]170 Restricted Funds'!AA255</f>
        <v>0</v>
      </c>
      <c r="Z51" s="26">
        <f>'[1]170 Restricted Funds'!AB255</f>
        <v>-2447.87</v>
      </c>
      <c r="AA51" s="26">
        <f>'[1]170 Restricted Funds'!AC255</f>
        <v>0</v>
      </c>
      <c r="AB51" s="26">
        <f>'[1]170 Restricted Funds'!AD255</f>
        <v>0</v>
      </c>
      <c r="AC51" s="26">
        <f>'[1]170 Restricted Funds'!AE255</f>
        <v>0</v>
      </c>
      <c r="AD51" s="26">
        <f>'[1]170 Restricted Funds'!AF255</f>
        <v>0</v>
      </c>
      <c r="AE51" s="26">
        <f>'[1]170 Restricted Funds'!AG255</f>
        <v>0</v>
      </c>
      <c r="AF51" s="26">
        <f>'[1]170 Restricted Funds'!AH255</f>
        <v>0</v>
      </c>
      <c r="AG51" s="26">
        <f>'[1]170 Restricted Funds'!AI255</f>
        <v>0</v>
      </c>
      <c r="AH51" s="26">
        <f>'[1]170 Restricted Funds'!AJ255</f>
        <v>0</v>
      </c>
      <c r="AI51" s="26">
        <f>'[1]170 Restricted Funds'!AK255</f>
        <v>0</v>
      </c>
      <c r="AJ51" s="26">
        <f>'[1]170 Restricted Funds'!AL255</f>
        <v>0</v>
      </c>
      <c r="AK51" s="31">
        <f>SUM(Y51:AJ51)</f>
        <v>-2447.87</v>
      </c>
      <c r="AX51" s="64" t="str">
        <f>B51</f>
        <v>Restricted Funds</v>
      </c>
      <c r="AY51" s="26">
        <f>'[1]170 Restricted Funds'!BA255</f>
        <v>0</v>
      </c>
      <c r="AZ51" s="26">
        <f>'[1]170 Restricted Funds'!BB255</f>
        <v>-5124.58</v>
      </c>
      <c r="BA51" s="26">
        <f>'[1]170 Restricted Funds'!BC255</f>
        <v>-722.67000000000007</v>
      </c>
      <c r="BB51" s="26">
        <f>'[1]170 Restricted Funds'!BD255</f>
        <v>-6429.48</v>
      </c>
      <c r="BC51" s="26">
        <f>'[1]170 Restricted Funds'!BE255</f>
        <v>0</v>
      </c>
      <c r="BD51" s="26">
        <f>'[1]170 Restricted Funds'!BF255</f>
        <v>-121.53999999999996</v>
      </c>
      <c r="BE51" s="26">
        <f>'[1]170 Restricted Funds'!BG255</f>
        <v>-4140.68</v>
      </c>
      <c r="BF51" s="26">
        <f>'[1]170 Restricted Funds'!BH255</f>
        <v>0</v>
      </c>
      <c r="BG51" s="26">
        <f>'[1]170 Restricted Funds'!BI255</f>
        <v>0</v>
      </c>
      <c r="BH51" s="26">
        <f>'[1]170 Restricted Funds'!BJ255</f>
        <v>-252.44999999999982</v>
      </c>
      <c r="BI51" s="26">
        <f>'[1]170 Restricted Funds'!BK255</f>
        <v>-4344</v>
      </c>
      <c r="BJ51" s="26">
        <f>'[1]170 Restricted Funds'!BL255</f>
        <v>4303.3200000000024</v>
      </c>
      <c r="BK51" s="31">
        <f>SUM(AY51:BJ51)</f>
        <v>-16832.079999999998</v>
      </c>
      <c r="BM51" s="31">
        <f>SUM(BA51:BL51)</f>
        <v>-28539.579999999994</v>
      </c>
      <c r="BN51" s="26">
        <f>BK51-BM51</f>
        <v>11707.499999999996</v>
      </c>
      <c r="BX51" s="64" t="s">
        <v>97</v>
      </c>
      <c r="BY51" s="26">
        <f>'[1]170 Restricted Funds'!CA255</f>
        <v>0</v>
      </c>
      <c r="BZ51" s="26">
        <f>'[1]170 Restricted Funds'!CB255</f>
        <v>0</v>
      </c>
      <c r="CA51" s="26">
        <f>'[1]170 Restricted Funds'!CC255</f>
        <v>0</v>
      </c>
      <c r="CB51" s="26">
        <f>'[1]170 Restricted Funds'!CD255</f>
        <v>0</v>
      </c>
      <c r="CC51" s="26">
        <f>'[1]170 Restricted Funds'!CE255</f>
        <v>0</v>
      </c>
      <c r="CD51" s="26">
        <f>'[1]170 Restricted Funds'!CF255</f>
        <v>0</v>
      </c>
      <c r="CE51" s="26">
        <f>'[1]170 Restricted Funds'!CG255</f>
        <v>0</v>
      </c>
      <c r="CF51" s="26">
        <f>'[1]170 Restricted Funds'!CH255</f>
        <v>0</v>
      </c>
      <c r="CG51" s="26">
        <f>'[1]170 Restricted Funds'!CI255</f>
        <v>0</v>
      </c>
      <c r="CH51" s="26">
        <f>'[1]170 Restricted Funds'!CJ255</f>
        <v>0</v>
      </c>
      <c r="CI51" s="26">
        <f>'[1]170 Restricted Funds'!CK255</f>
        <v>0</v>
      </c>
      <c r="CJ51" s="26">
        <f>'[1]170 Restricted Funds'!CL255</f>
        <v>0</v>
      </c>
      <c r="CK51" s="31">
        <f>SUM(BY51:CJ51)</f>
        <v>0</v>
      </c>
      <c r="CM51" s="26" t="e">
        <f>CK51-#REF!</f>
        <v>#REF!</v>
      </c>
      <c r="CX51" s="64" t="s">
        <v>97</v>
      </c>
      <c r="CY51" s="26">
        <f>'[1]170 Restricted Funds'!DA255</f>
        <v>0</v>
      </c>
      <c r="CZ51" s="26">
        <f>'[1]170 Restricted Funds'!DB255</f>
        <v>-5124.58</v>
      </c>
      <c r="DA51" s="26">
        <f>'[1]170 Restricted Funds'!DC255</f>
        <v>-722.67000000000007</v>
      </c>
      <c r="DB51" s="26">
        <f>'[1]170 Restricted Funds'!DD255</f>
        <v>-6429.48</v>
      </c>
      <c r="DC51" s="26">
        <f>'[1]170 Restricted Funds'!DE255</f>
        <v>0</v>
      </c>
      <c r="DD51" s="26">
        <f>'[1]170 Restricted Funds'!DF255</f>
        <v>-121.53999999999996</v>
      </c>
      <c r="DE51" s="26">
        <f>'[1]170 Restricted Funds'!DG255</f>
        <v>0</v>
      </c>
      <c r="DF51" s="26">
        <f>'[1]170 Restricted Funds'!DH255</f>
        <v>0</v>
      </c>
      <c r="DG51" s="26">
        <f>'[1]170 Restricted Funds'!DI255</f>
        <v>0</v>
      </c>
      <c r="DH51" s="26">
        <f>'[1]170 Restricted Funds'!DJ255</f>
        <v>0</v>
      </c>
      <c r="DI51" s="26">
        <f>'[1]170 Restricted Funds'!DK255</f>
        <v>0</v>
      </c>
      <c r="DJ51" s="26">
        <f>'[1]170 Restricted Funds'!DL255</f>
        <v>5357.1199999998789</v>
      </c>
      <c r="DK51" s="31">
        <f>SUM(CY51:DJ51)</f>
        <v>-7041.1500000001215</v>
      </c>
      <c r="DX51" s="64" t="s">
        <v>97</v>
      </c>
      <c r="DY51" s="26">
        <f>'[1]170 Restricted Funds'!EA255</f>
        <v>0</v>
      </c>
      <c r="DZ51" s="26">
        <f>'[1]170 Restricted Funds'!EB255</f>
        <v>0</v>
      </c>
      <c r="EA51" s="26">
        <f>'[1]170 Restricted Funds'!EC255</f>
        <v>0</v>
      </c>
      <c r="EB51" s="26">
        <f>'[1]170 Restricted Funds'!ED255</f>
        <v>0</v>
      </c>
      <c r="EC51" s="26">
        <f>'[1]170 Restricted Funds'!EE255</f>
        <v>0</v>
      </c>
      <c r="ED51" s="26">
        <f>'[1]170 Restricted Funds'!EF255</f>
        <v>0</v>
      </c>
      <c r="EE51" s="26">
        <f>'[1]170 Restricted Funds'!EG255</f>
        <v>0</v>
      </c>
      <c r="EF51" s="26">
        <f>'[1]170 Restricted Funds'!EH255</f>
        <v>0</v>
      </c>
      <c r="EG51" s="26">
        <f>'[1]170 Restricted Funds'!EI255</f>
        <v>0</v>
      </c>
      <c r="EH51" s="26">
        <f>'[1]170 Restricted Funds'!EJ255</f>
        <v>0</v>
      </c>
      <c r="EI51" s="26">
        <f>'[1]170 Restricted Funds'!EK255</f>
        <v>0</v>
      </c>
      <c r="EJ51" s="26">
        <f>'[1]170 Restricted Funds'!EL255</f>
        <v>0</v>
      </c>
      <c r="EK51" s="31">
        <f>SUM(DY51:EJ51)</f>
        <v>0</v>
      </c>
    </row>
    <row r="52" spans="2:144"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S52" s="26"/>
      <c r="T52" s="91"/>
      <c r="U52" s="92"/>
      <c r="V52" s="92"/>
      <c r="BX52" s="64"/>
      <c r="CX52" s="64"/>
      <c r="DX52" s="64"/>
    </row>
    <row r="53" spans="2:144">
      <c r="B53" t="s">
        <v>98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S53" s="26"/>
      <c r="T53" s="92"/>
      <c r="U53" s="92"/>
      <c r="V53" s="92"/>
      <c r="BX53" s="64"/>
      <c r="CX53" s="64"/>
      <c r="DX53" s="64"/>
    </row>
    <row r="54" spans="2:144">
      <c r="B54" t="s">
        <v>99</v>
      </c>
      <c r="C54" s="26">
        <f>C37</f>
        <v>77027.796666666676</v>
      </c>
      <c r="D54" s="26">
        <f t="shared" ref="D54:E55" si="73">D37</f>
        <v>187578.93911902714</v>
      </c>
      <c r="E54" s="26">
        <f t="shared" si="73"/>
        <v>-110551.14245236047</v>
      </c>
      <c r="F54" s="26">
        <f>F37</f>
        <v>77027.796666666676</v>
      </c>
      <c r="G54" s="26">
        <f t="shared" ref="G54:H55" si="74">G37</f>
        <v>141998.94624818221</v>
      </c>
      <c r="H54" s="26">
        <f t="shared" si="74"/>
        <v>-64971.149581515536</v>
      </c>
      <c r="I54" s="26">
        <f>I37</f>
        <v>77027.796666666676</v>
      </c>
      <c r="J54" s="26">
        <f t="shared" ref="J54:K55" si="75">J37</f>
        <v>145413.74999999994</v>
      </c>
      <c r="K54" s="26">
        <f t="shared" si="75"/>
        <v>-68385.953333333266</v>
      </c>
      <c r="L54" s="26"/>
      <c r="M54" s="26"/>
      <c r="N54" s="26"/>
      <c r="O54" s="26">
        <f t="shared" ref="O54:R55" si="76">O37</f>
        <v>1186841.4316363137</v>
      </c>
      <c r="P54" s="26">
        <f t="shared" si="76"/>
        <v>1256418.4048046391</v>
      </c>
      <c r="Q54" s="26"/>
      <c r="R54" s="26">
        <f t="shared" si="76"/>
        <v>1065824.9166666674</v>
      </c>
      <c r="S54" s="26"/>
      <c r="T54" s="92"/>
      <c r="U54" s="26">
        <f t="shared" ref="U54:V55" si="77">U37</f>
        <v>0</v>
      </c>
      <c r="V54" s="26">
        <f t="shared" si="77"/>
        <v>0</v>
      </c>
      <c r="BX54" s="64"/>
      <c r="CX54" s="64"/>
      <c r="DX54" s="64"/>
    </row>
    <row r="55" spans="2:144">
      <c r="B55" t="s">
        <v>100</v>
      </c>
      <c r="C55" s="26">
        <f>C38</f>
        <v>32893.230000000032</v>
      </c>
      <c r="D55" s="26">
        <f t="shared" si="73"/>
        <v>66625.6776489107</v>
      </c>
      <c r="E55" s="26">
        <f t="shared" si="73"/>
        <v>-33732.447648910667</v>
      </c>
      <c r="F55" s="26">
        <f>F38</f>
        <v>32893.230000000032</v>
      </c>
      <c r="G55" s="26">
        <f t="shared" si="74"/>
        <v>34468.931415019098</v>
      </c>
      <c r="H55" s="26">
        <f t="shared" si="74"/>
        <v>-1575.7014150190662</v>
      </c>
      <c r="I55" s="26">
        <f>I38</f>
        <v>32893.230000000032</v>
      </c>
      <c r="J55" s="26">
        <f t="shared" si="75"/>
        <v>51277.066666666622</v>
      </c>
      <c r="K55" s="26">
        <f t="shared" si="75"/>
        <v>-18383.83666666659</v>
      </c>
      <c r="L55" s="26"/>
      <c r="M55" s="26"/>
      <c r="N55" s="26"/>
      <c r="O55" s="26">
        <f t="shared" si="76"/>
        <v>324116.68411367078</v>
      </c>
      <c r="P55" s="26">
        <f t="shared" si="76"/>
        <v>330888.43135075085</v>
      </c>
      <c r="Q55" s="26"/>
      <c r="R55" s="26">
        <f t="shared" si="76"/>
        <v>314528.29000000021</v>
      </c>
      <c r="S55" s="26"/>
      <c r="T55" s="92"/>
      <c r="U55" s="26">
        <f t="shared" si="77"/>
        <v>0</v>
      </c>
      <c r="V55" s="26">
        <f t="shared" si="77"/>
        <v>0</v>
      </c>
      <c r="BX55" s="64"/>
      <c r="CX55" s="64"/>
      <c r="DX55" s="64"/>
    </row>
    <row r="56" spans="2:144">
      <c r="B56" t="s">
        <v>101</v>
      </c>
      <c r="C56" s="26">
        <f>SUM(C8:C11)</f>
        <v>7668.4200000000073</v>
      </c>
      <c r="D56" s="26">
        <f t="shared" ref="D56:E56" si="78">SUM(D8:D11)</f>
        <v>17288.431647812995</v>
      </c>
      <c r="E56" s="26">
        <f t="shared" si="78"/>
        <v>-9620.0116478129876</v>
      </c>
      <c r="F56" s="26">
        <f>SUM(F8:F11)</f>
        <v>7668.4200000000073</v>
      </c>
      <c r="G56" s="26">
        <f t="shared" ref="G56:H56" si="79">SUM(G8:G11)</f>
        <v>11790.614079767176</v>
      </c>
      <c r="H56" s="26">
        <f t="shared" si="79"/>
        <v>-4122.1940797671696</v>
      </c>
      <c r="I56" s="26">
        <f>SUM(I8:I11)</f>
        <v>7668.4200000000073</v>
      </c>
      <c r="J56" s="26">
        <f t="shared" ref="J56:K56" si="80">SUM(J8:J11)</f>
        <v>18408.989999999998</v>
      </c>
      <c r="K56" s="26">
        <f t="shared" si="80"/>
        <v>-10740.569999999991</v>
      </c>
      <c r="L56" s="26"/>
      <c r="M56" s="26"/>
      <c r="N56" s="26"/>
      <c r="O56" s="26">
        <f t="shared" ref="O56:R56" si="81">SUM(O8:O11)</f>
        <v>210874.88378429701</v>
      </c>
      <c r="P56" s="26">
        <f t="shared" si="81"/>
        <v>242393.37593741578</v>
      </c>
      <c r="Q56" s="26"/>
      <c r="R56" s="26">
        <f t="shared" si="81"/>
        <v>203770.07999999996</v>
      </c>
      <c r="S56" s="26"/>
      <c r="T56" s="92"/>
      <c r="U56" s="26">
        <f t="shared" ref="U56:V56" si="82">SUM(U8:U11)</f>
        <v>0</v>
      </c>
      <c r="V56" s="26">
        <f t="shared" si="82"/>
        <v>0</v>
      </c>
      <c r="BX56" s="64"/>
      <c r="CX56" s="64"/>
      <c r="DX56" s="64"/>
    </row>
    <row r="57" spans="2:144">
      <c r="B57" t="s">
        <v>102</v>
      </c>
      <c r="C57" s="39">
        <f>SUM(C54:C56)</f>
        <v>117589.44666666671</v>
      </c>
      <c r="D57" s="39">
        <f t="shared" ref="D57:E57" si="83">SUM(D54:D56)</f>
        <v>271493.04841575085</v>
      </c>
      <c r="E57" s="39">
        <f t="shared" si="83"/>
        <v>-153903.60174908413</v>
      </c>
      <c r="F57" s="39">
        <f>SUM(F54:F56)</f>
        <v>117589.44666666671</v>
      </c>
      <c r="G57" s="39">
        <f t="shared" ref="G57:H57" si="84">SUM(G54:G56)</f>
        <v>188258.49174296847</v>
      </c>
      <c r="H57" s="39">
        <f t="shared" si="84"/>
        <v>-70669.045076301772</v>
      </c>
      <c r="I57" s="39">
        <f>SUM(I54:I56)</f>
        <v>117589.44666666671</v>
      </c>
      <c r="J57" s="39">
        <f t="shared" ref="J57:K57" si="85">SUM(J54:J56)</f>
        <v>215099.80666666655</v>
      </c>
      <c r="K57" s="39">
        <f t="shared" si="85"/>
        <v>-97510.359999999855</v>
      </c>
      <c r="L57" s="26"/>
      <c r="M57" s="26"/>
      <c r="N57" s="26"/>
      <c r="O57" s="39">
        <f t="shared" ref="O57:R57" si="86">SUM(O54:O56)</f>
        <v>1721832.9995342814</v>
      </c>
      <c r="P57" s="39">
        <f t="shared" si="86"/>
        <v>1829700.2120928057</v>
      </c>
      <c r="Q57" s="26"/>
      <c r="R57" s="39">
        <f t="shared" si="86"/>
        <v>1584123.2866666676</v>
      </c>
      <c r="S57" s="26"/>
      <c r="T57" s="92"/>
      <c r="U57" s="39">
        <f t="shared" ref="U57:V57" si="87">SUM(U54:U56)</f>
        <v>0</v>
      </c>
      <c r="V57" s="39">
        <f t="shared" si="87"/>
        <v>0</v>
      </c>
      <c r="BX57" s="64"/>
      <c r="CX57" s="64"/>
      <c r="DX57" s="64"/>
    </row>
    <row r="58" spans="2:144"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S58" s="26"/>
      <c r="T58" s="92"/>
      <c r="U58" s="92"/>
      <c r="V58" s="92"/>
      <c r="BX58" s="64"/>
      <c r="CX58" s="64"/>
      <c r="DX58" s="64"/>
    </row>
    <row r="59" spans="2:144"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S59" s="26"/>
      <c r="BX59" s="64"/>
      <c r="CX59" s="64"/>
      <c r="DX59" s="64"/>
    </row>
    <row r="60" spans="2:144"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S60" s="26"/>
      <c r="BX60" s="64">
        <v>0</v>
      </c>
      <c r="CX60" s="64">
        <v>0</v>
      </c>
      <c r="DX60" s="64">
        <v>0</v>
      </c>
    </row>
    <row r="61" spans="2:144">
      <c r="B61" t="s">
        <v>103</v>
      </c>
      <c r="C61" s="26">
        <f>C34+C51+C42</f>
        <v>-239919.08666666664</v>
      </c>
      <c r="D61" s="26">
        <f>D34+D51+D42</f>
        <v>-141765.56296244013</v>
      </c>
      <c r="E61" s="26">
        <f>E34+E51+E42</f>
        <v>-98153.523704226536</v>
      </c>
      <c r="F61" s="26">
        <f>F34+F51+F42+F44</f>
        <v>-240030.64666666664</v>
      </c>
      <c r="G61" s="26">
        <f t="shared" ref="G61:N61" si="88">G34+G51+G42</f>
        <v>-253266.47596203914</v>
      </c>
      <c r="H61" s="26">
        <f t="shared" si="88"/>
        <v>13235.829295372427</v>
      </c>
      <c r="I61" s="26">
        <f t="shared" si="88"/>
        <v>-240030.64666666664</v>
      </c>
      <c r="J61" s="26">
        <f t="shared" si="88"/>
        <v>-263195.31</v>
      </c>
      <c r="K61" s="26">
        <f t="shared" si="88"/>
        <v>23164.663333333312</v>
      </c>
      <c r="L61" s="26">
        <f t="shared" si="88"/>
        <v>-232850.88666666663</v>
      </c>
      <c r="M61" s="26">
        <f t="shared" si="88"/>
        <v>1920123.1935928822</v>
      </c>
      <c r="N61" s="26">
        <f t="shared" si="88"/>
        <v>-2152974.080259549</v>
      </c>
      <c r="O61" s="26"/>
      <c r="P61" s="26"/>
      <c r="Q61" s="26"/>
      <c r="S61" s="26"/>
      <c r="X61" s="26" t="str">
        <f>B61</f>
        <v>Union P&amp;L</v>
      </c>
      <c r="Y61" s="26">
        <f t="shared" ref="Y61:AK61" si="89">Y34+Y51</f>
        <v>0</v>
      </c>
      <c r="Z61" s="26">
        <f t="shared" si="89"/>
        <v>-229532.28666666662</v>
      </c>
      <c r="AA61" s="26">
        <f t="shared" si="89"/>
        <v>0</v>
      </c>
      <c r="AB61" s="26">
        <f t="shared" si="89"/>
        <v>0</v>
      </c>
      <c r="AC61" s="26">
        <f t="shared" si="89"/>
        <v>0</v>
      </c>
      <c r="AD61" s="26">
        <f t="shared" si="89"/>
        <v>0</v>
      </c>
      <c r="AE61" s="26">
        <f t="shared" si="89"/>
        <v>0</v>
      </c>
      <c r="AF61" s="26">
        <f t="shared" si="89"/>
        <v>0</v>
      </c>
      <c r="AG61" s="26">
        <f t="shared" si="89"/>
        <v>0</v>
      </c>
      <c r="AH61" s="26">
        <f t="shared" si="89"/>
        <v>0</v>
      </c>
      <c r="AI61" s="26">
        <f t="shared" si="89"/>
        <v>0</v>
      </c>
      <c r="AJ61" s="26">
        <f t="shared" si="89"/>
        <v>-111.56</v>
      </c>
      <c r="AK61" s="26">
        <f t="shared" si="89"/>
        <v>-229643.84666666662</v>
      </c>
      <c r="AX61" s="26" t="str">
        <f>X61</f>
        <v>Union P&amp;L</v>
      </c>
      <c r="AY61" s="26">
        <f t="shared" ref="AY61:BK61" si="90">AY51+AY34</f>
        <v>0</v>
      </c>
      <c r="AZ61" s="26">
        <f t="shared" si="90"/>
        <v>-261542.71</v>
      </c>
      <c r="BA61" s="26">
        <f t="shared" si="90"/>
        <v>-97744.02</v>
      </c>
      <c r="BB61" s="26">
        <f t="shared" si="90"/>
        <v>-76057.219999999972</v>
      </c>
      <c r="BC61" s="26">
        <f t="shared" si="90"/>
        <v>-69708.709999999992</v>
      </c>
      <c r="BD61" s="26">
        <f t="shared" si="90"/>
        <v>-121264.79</v>
      </c>
      <c r="BE61" s="26">
        <f t="shared" si="90"/>
        <v>-99825.343333333381</v>
      </c>
      <c r="BF61" s="26">
        <f t="shared" si="90"/>
        <v>-94974.443333333329</v>
      </c>
      <c r="BG61" s="26">
        <f t="shared" si="90"/>
        <v>-106701.25666666668</v>
      </c>
      <c r="BH61" s="26">
        <f t="shared" si="90"/>
        <v>-92556.756666666741</v>
      </c>
      <c r="BI61" s="26">
        <f t="shared" si="90"/>
        <v>-93571.506666666581</v>
      </c>
      <c r="BJ61" s="26">
        <f t="shared" si="90"/>
        <v>-50915.243333333237</v>
      </c>
      <c r="BK61" s="26">
        <f t="shared" si="90"/>
        <v>-1164862</v>
      </c>
      <c r="BX61" s="64" t="s">
        <v>103</v>
      </c>
      <c r="BY61" s="26">
        <f t="shared" ref="BY61:CK61" si="91">BY51+BY34</f>
        <v>-98498.91115763651</v>
      </c>
      <c r="BZ61" s="26">
        <f t="shared" si="91"/>
        <v>-128222.69350528874</v>
      </c>
      <c r="CA61" s="26">
        <f t="shared" si="91"/>
        <v>-73349.240261299274</v>
      </c>
      <c r="CB61" s="26">
        <f t="shared" si="91"/>
        <v>-61181.468641089625</v>
      </c>
      <c r="CC61" s="26">
        <f t="shared" si="91"/>
        <v>-101956.0012537156</v>
      </c>
      <c r="CD61" s="26">
        <f t="shared" si="91"/>
        <v>-91358.429925124685</v>
      </c>
      <c r="CE61" s="26">
        <f t="shared" si="91"/>
        <v>-87376.456121401745</v>
      </c>
      <c r="CF61" s="26">
        <f t="shared" si="91"/>
        <v>-93387.246119046511</v>
      </c>
      <c r="CG61" s="26">
        <f t="shared" si="91"/>
        <v>-91693.188032454156</v>
      </c>
      <c r="CH61" s="26">
        <f t="shared" si="91"/>
        <v>-92303.215234781848</v>
      </c>
      <c r="CI61" s="26">
        <f t="shared" si="91"/>
        <v>-108447.96065464667</v>
      </c>
      <c r="CJ61" s="26">
        <f t="shared" si="91"/>
        <v>-41110.397240704304</v>
      </c>
      <c r="CK61" s="26">
        <f t="shared" si="91"/>
        <v>-1068885.2081471898</v>
      </c>
      <c r="CX61" s="64" t="s">
        <v>103</v>
      </c>
      <c r="CY61" s="26">
        <f t="shared" ref="CY61:DK61" si="92">CY51+CY34</f>
        <v>0</v>
      </c>
      <c r="CZ61" s="26">
        <f t="shared" si="92"/>
        <v>-261542.71</v>
      </c>
      <c r="DA61" s="26">
        <f t="shared" si="92"/>
        <v>-97744.02</v>
      </c>
      <c r="DB61" s="26">
        <f t="shared" si="92"/>
        <v>-76057.219999999972</v>
      </c>
      <c r="DC61" s="26">
        <f t="shared" si="92"/>
        <v>-69708.709999999992</v>
      </c>
      <c r="DD61" s="26">
        <f t="shared" si="92"/>
        <v>-117914.79</v>
      </c>
      <c r="DE61" s="26">
        <f t="shared" si="92"/>
        <v>-102012.05851945266</v>
      </c>
      <c r="DF61" s="26">
        <f t="shared" si="92"/>
        <v>-108052.38322821542</v>
      </c>
      <c r="DG61" s="26">
        <f t="shared" si="92"/>
        <v>-111645.86270985295</v>
      </c>
      <c r="DH61" s="26">
        <f t="shared" si="92"/>
        <v>-108662.03047152741</v>
      </c>
      <c r="DI61" s="26">
        <f t="shared" si="92"/>
        <v>-79506.335135885049</v>
      </c>
      <c r="DJ61" s="26">
        <f t="shared" si="92"/>
        <v>-83505.91752485148</v>
      </c>
      <c r="DK61" s="26">
        <f t="shared" si="92"/>
        <v>-1216352.0375897849</v>
      </c>
      <c r="DX61" s="64" t="s">
        <v>103</v>
      </c>
      <c r="DY61" s="26" t="e">
        <f t="shared" ref="DY61:EK61" si="93">DY51+DY34</f>
        <v>#REF!</v>
      </c>
      <c r="DZ61" s="26" t="e">
        <f t="shared" si="93"/>
        <v>#REF!</v>
      </c>
      <c r="EA61" s="26" t="e">
        <f t="shared" si="93"/>
        <v>#REF!</v>
      </c>
      <c r="EB61" s="26" t="e">
        <f t="shared" si="93"/>
        <v>#REF!</v>
      </c>
      <c r="EC61" s="26" t="e">
        <f t="shared" si="93"/>
        <v>#REF!</v>
      </c>
      <c r="ED61" s="26" t="e">
        <f t="shared" si="93"/>
        <v>#REF!</v>
      </c>
      <c r="EE61" s="26" t="e">
        <f t="shared" si="93"/>
        <v>#REF!</v>
      </c>
      <c r="EF61" s="26" t="e">
        <f t="shared" si="93"/>
        <v>#REF!</v>
      </c>
      <c r="EG61" s="26" t="e">
        <f t="shared" si="93"/>
        <v>#REF!</v>
      </c>
      <c r="EH61" s="26" t="e">
        <f t="shared" si="93"/>
        <v>#REF!</v>
      </c>
      <c r="EI61" s="26" t="e">
        <f t="shared" si="93"/>
        <v>#REF!</v>
      </c>
      <c r="EJ61" s="26" t="e">
        <f t="shared" si="93"/>
        <v>#REF!</v>
      </c>
      <c r="EK61" s="26" t="e">
        <f t="shared" si="93"/>
        <v>#REF!</v>
      </c>
    </row>
    <row r="62" spans="2:144"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S62" s="26"/>
    </row>
    <row r="63" spans="2:144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S63" s="26"/>
    </row>
    <row r="64" spans="2:144"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S64" s="26"/>
    </row>
    <row r="65" spans="2:19">
      <c r="B65" t="s">
        <v>104</v>
      </c>
      <c r="H65" s="26"/>
      <c r="I65" s="26"/>
      <c r="J65" s="26"/>
      <c r="K65" s="26"/>
      <c r="L65" s="26"/>
      <c r="M65" s="26"/>
      <c r="N65" s="26"/>
      <c r="O65" s="26"/>
      <c r="P65" s="26"/>
      <c r="Q65" s="26"/>
      <c r="S65" s="26"/>
    </row>
    <row r="66" spans="2:19">
      <c r="K66" s="26"/>
      <c r="L66" s="26"/>
      <c r="M66" s="26"/>
      <c r="N66" s="26"/>
      <c r="O66" s="26"/>
      <c r="P66" s="26"/>
      <c r="Q66" s="26"/>
      <c r="S66" s="26"/>
    </row>
    <row r="67" spans="2:19" ht="24">
      <c r="B67" s="93" t="s">
        <v>105</v>
      </c>
      <c r="C67" s="94" t="s">
        <v>106</v>
      </c>
      <c r="D67" s="94" t="s">
        <v>48</v>
      </c>
      <c r="E67" s="95" t="s">
        <v>52</v>
      </c>
      <c r="F67" s="94" t="s">
        <v>107</v>
      </c>
      <c r="G67" s="95" t="s">
        <v>52</v>
      </c>
      <c r="K67" s="26"/>
      <c r="L67" s="26" t="e">
        <f>L37+'[1]Summary P&amp;L'!S15+'[1]Summary P&amp;L'!S16</f>
        <v>#VALUE!</v>
      </c>
      <c r="M67" s="26">
        <f>M37+'[1]Summary P&amp;L'!T15+'[1]Summary P&amp;L'!T16</f>
        <v>143599.35999999993</v>
      </c>
      <c r="N67" s="26">
        <f>N37+'[1]Summary P&amp;L'!U15+'[1]Summary P&amp;L'!U16</f>
        <v>-66571.563333333252</v>
      </c>
      <c r="O67" s="26"/>
      <c r="P67" s="26"/>
      <c r="Q67" s="26"/>
      <c r="S67" s="26"/>
    </row>
    <row r="68" spans="2:19">
      <c r="B68" s="93" t="s">
        <v>108</v>
      </c>
      <c r="C68" s="96">
        <f>'[2]Summary SUS'!$G$14</f>
        <v>16424.350000000035</v>
      </c>
      <c r="D68" s="96">
        <f>'[2]Summary SUS'!$H$14</f>
        <v>16964.577256052231</v>
      </c>
      <c r="E68" s="97">
        <f>C68-D68</f>
        <v>-540.22725605219603</v>
      </c>
      <c r="F68" s="96">
        <f>'[2]Summary SUS'!$L$14</f>
        <v>-6698.7099999999919</v>
      </c>
      <c r="G68" s="97">
        <f>C68-F68</f>
        <v>23123.060000000027</v>
      </c>
      <c r="K68" s="98"/>
      <c r="L68" s="26" t="e">
        <f>L38+'[1]Summary P&amp;L'!S17</f>
        <v>#VALUE!</v>
      </c>
      <c r="M68" s="26">
        <f>M38+'[1]Summary P&amp;L'!T17</f>
        <v>324116.68411367078</v>
      </c>
      <c r="N68" s="26">
        <f>N38+'[1]Summary P&amp;L'!U17</f>
        <v>-291223.45411367074</v>
      </c>
      <c r="O68" s="26"/>
      <c r="P68" s="26"/>
      <c r="Q68" s="26"/>
      <c r="S68" s="26"/>
    </row>
    <row r="69" spans="2:19">
      <c r="B69" s="93" t="s">
        <v>109</v>
      </c>
      <c r="C69" s="96">
        <f>F8</f>
        <v>1235.900000000006</v>
      </c>
      <c r="D69" s="96">
        <f>G8</f>
        <v>8354.987768440229</v>
      </c>
      <c r="E69" s="97">
        <f t="shared" ref="E69:E81" si="94">C69-D69</f>
        <v>-7119.087768440223</v>
      </c>
      <c r="F69" s="96">
        <f>J8</f>
        <v>16133.529999999999</v>
      </c>
      <c r="G69" s="97">
        <f t="shared" ref="G69:G81" si="95">C69-F69</f>
        <v>-14897.629999999994</v>
      </c>
      <c r="K69" s="98"/>
      <c r="L69" s="99" t="e">
        <f t="shared" ref="L69:N69" si="96">SUM(L67:L68)</f>
        <v>#VALUE!</v>
      </c>
      <c r="M69" s="99">
        <f t="shared" si="96"/>
        <v>467716.04411367071</v>
      </c>
      <c r="N69" s="99">
        <f t="shared" si="96"/>
        <v>-357795.01744700398</v>
      </c>
      <c r="O69" s="99"/>
      <c r="P69" s="26"/>
      <c r="Q69" s="26"/>
      <c r="S69" s="26"/>
    </row>
    <row r="70" spans="2:19">
      <c r="B70" s="93" t="s">
        <v>110</v>
      </c>
      <c r="C70" s="96">
        <f>'[2]Summary SUS'!$G$18</f>
        <v>-2641.7800000000007</v>
      </c>
      <c r="D70" s="96">
        <f>'[2]Summary SUS'!$H$18</f>
        <v>1781.8125763388571</v>
      </c>
      <c r="E70" s="97">
        <f t="shared" si="94"/>
        <v>-4423.5925763388577</v>
      </c>
      <c r="F70" s="96">
        <f>'[2]Summary SUS'!$L$18</f>
        <v>-3512.4000000000005</v>
      </c>
      <c r="G70" s="97">
        <f t="shared" si="95"/>
        <v>870.61999999999989</v>
      </c>
      <c r="K70" s="100"/>
    </row>
    <row r="71" spans="2:19">
      <c r="B71" s="93" t="s">
        <v>111</v>
      </c>
      <c r="C71" s="96">
        <f t="shared" ref="C71:D73" si="97">F9</f>
        <v>5800.2400000000007</v>
      </c>
      <c r="D71" s="96">
        <f t="shared" si="97"/>
        <v>2379.6071200505867</v>
      </c>
      <c r="E71" s="97">
        <f t="shared" si="94"/>
        <v>3420.632879949414</v>
      </c>
      <c r="F71" s="96">
        <f>J9</f>
        <v>-2683.0499999999993</v>
      </c>
      <c r="G71" s="97">
        <f t="shared" si="95"/>
        <v>8483.2900000000009</v>
      </c>
      <c r="K71" s="100"/>
    </row>
    <row r="72" spans="2:19">
      <c r="B72" s="93" t="s">
        <v>112</v>
      </c>
      <c r="C72" s="96">
        <f t="shared" si="97"/>
        <v>660.63000000000011</v>
      </c>
      <c r="D72" s="96">
        <f t="shared" si="97"/>
        <v>333.98346422431359</v>
      </c>
      <c r="E72" s="97">
        <f t="shared" si="94"/>
        <v>326.64653577568652</v>
      </c>
      <c r="F72" s="96">
        <f>J10</f>
        <v>3183.41</v>
      </c>
      <c r="G72" s="97">
        <f t="shared" si="95"/>
        <v>-2522.7799999999997</v>
      </c>
      <c r="K72" s="100"/>
    </row>
    <row r="73" spans="2:19">
      <c r="B73" s="93" t="s">
        <v>113</v>
      </c>
      <c r="C73" s="96">
        <f t="shared" si="97"/>
        <v>-28.349999999999909</v>
      </c>
      <c r="D73" s="96">
        <f t="shared" si="97"/>
        <v>722.03572705204738</v>
      </c>
      <c r="E73" s="97">
        <f t="shared" si="94"/>
        <v>-750.38572705204729</v>
      </c>
      <c r="F73" s="96">
        <f>J11</f>
        <v>1775.0999999999995</v>
      </c>
      <c r="G73" s="97">
        <f t="shared" si="95"/>
        <v>-1803.4499999999994</v>
      </c>
      <c r="K73" s="100"/>
    </row>
    <row r="74" spans="2:19">
      <c r="B74" s="93" t="s">
        <v>114</v>
      </c>
      <c r="C74" s="96">
        <f>'[2]Summary SUS'!$G$7+'[2]Summary SUS'!$G$24</f>
        <v>47663.340000000004</v>
      </c>
      <c r="D74" s="96">
        <f>'[2]Summary SUS'!$H$7+'[2]Summary SUS'!$H$24</f>
        <v>74669.948191393167</v>
      </c>
      <c r="E74" s="97">
        <f t="shared" si="94"/>
        <v>-27006.608191393163</v>
      </c>
      <c r="F74" s="96">
        <f>'[2]Summary SUS'!$L$7+'[2]Summary SUS'!$L$24</f>
        <v>77470.12</v>
      </c>
      <c r="G74" s="97">
        <f t="shared" si="95"/>
        <v>-29806.779999999992</v>
      </c>
      <c r="K74" s="100"/>
    </row>
    <row r="75" spans="2:19">
      <c r="B75" s="93" t="s">
        <v>115</v>
      </c>
      <c r="C75" s="96">
        <f>'[2]Summary SUS'!$G$9</f>
        <v>84661.409999999945</v>
      </c>
      <c r="D75" s="96">
        <f>'[2]Summary SUS'!$H$9</f>
        <v>91642.242545647416</v>
      </c>
      <c r="E75" s="97">
        <f t="shared" si="94"/>
        <v>-6980.8325456474704</v>
      </c>
      <c r="F75" s="96">
        <f>'[2]Summary SUS'!$L$9</f>
        <v>93486.529999999984</v>
      </c>
      <c r="G75" s="97">
        <f t="shared" si="95"/>
        <v>-8825.120000000039</v>
      </c>
      <c r="K75" s="100"/>
    </row>
    <row r="76" spans="2:19">
      <c r="B76" s="93" t="s">
        <v>116</v>
      </c>
      <c r="C76" s="101">
        <f>'[2]Summary SUS'!$G$10</f>
        <v>-41952.169999999976</v>
      </c>
      <c r="D76" s="101">
        <f>'[2]Summary SUS'!$H$10</f>
        <v>-15319.010179009987</v>
      </c>
      <c r="E76" s="97">
        <f t="shared" si="94"/>
        <v>-26633.159820989989</v>
      </c>
      <c r="F76" s="101">
        <f>'[2]Summary SUS'!$L$10</f>
        <v>-2995.5900000000111</v>
      </c>
      <c r="G76" s="97">
        <f t="shared" si="95"/>
        <v>-38956.579999999965</v>
      </c>
      <c r="H76" s="100"/>
      <c r="I76" s="100"/>
      <c r="J76" s="100"/>
      <c r="K76" s="100"/>
    </row>
    <row r="77" spans="2:19">
      <c r="B77" s="93" t="s">
        <v>117</v>
      </c>
      <c r="C77" s="26">
        <f>'[2]Summary SUS'!$G$22</f>
        <v>-24604.433333333331</v>
      </c>
      <c r="D77" s="26">
        <f>'[2]Summary SUS'!$H$22</f>
        <v>-27740.624142239481</v>
      </c>
      <c r="E77" s="97">
        <f t="shared" si="94"/>
        <v>3136.1908089061508</v>
      </c>
      <c r="F77" s="26">
        <f>'[2]Summary SUS'!$L$22</f>
        <v>-12336.2</v>
      </c>
      <c r="G77" s="97">
        <f t="shared" si="95"/>
        <v>-12268.23333333333</v>
      </c>
      <c r="H77" s="100"/>
      <c r="I77" s="100"/>
      <c r="J77" s="100"/>
      <c r="K77" s="100"/>
    </row>
    <row r="78" spans="2:19">
      <c r="B78" s="93" t="s">
        <v>118</v>
      </c>
      <c r="C78" s="26">
        <f>'[2]Summary SUS'!$G$16</f>
        <v>-2522.92</v>
      </c>
      <c r="D78" s="26">
        <f>'[2]Summary SUS'!$H$16</f>
        <v>0</v>
      </c>
      <c r="E78" s="97">
        <f t="shared" si="94"/>
        <v>-2522.92</v>
      </c>
      <c r="F78" s="26">
        <f>'[2]Summary SUS'!$L$16</f>
        <v>0</v>
      </c>
      <c r="G78" s="97">
        <f t="shared" si="95"/>
        <v>-2522.92</v>
      </c>
      <c r="H78" s="100"/>
      <c r="I78" s="100"/>
      <c r="J78" s="100"/>
      <c r="K78" s="100"/>
    </row>
    <row r="79" spans="2:19">
      <c r="B79" s="93" t="s">
        <v>119</v>
      </c>
      <c r="C79" s="96">
        <f>'[3] Summary WF'!$G$7</f>
        <v>94689.550000000032</v>
      </c>
      <c r="D79" s="96">
        <f>'[3] Summary WF'!$H$7</f>
        <v>95910.598328333232</v>
      </c>
      <c r="E79" s="97">
        <f t="shared" si="94"/>
        <v>-1221.0483283331996</v>
      </c>
      <c r="F79" s="96">
        <f>'[3] Summary WF'!$L$7</f>
        <v>100590.07999999997</v>
      </c>
      <c r="G79" s="97">
        <f t="shared" si="95"/>
        <v>-5900.5299999999406</v>
      </c>
      <c r="H79" s="100"/>
      <c r="I79" s="100"/>
      <c r="J79" s="100"/>
      <c r="K79" s="100"/>
    </row>
    <row r="80" spans="2:19">
      <c r="B80" s="93" t="s">
        <v>120</v>
      </c>
      <c r="C80" s="101">
        <f>'[3] Summary WF'!$G$9</f>
        <v>-28284.599999999991</v>
      </c>
      <c r="D80" s="101">
        <f>'[3] Summary WF'!$H$9</f>
        <v>-24936.145335416513</v>
      </c>
      <c r="E80" s="97">
        <f t="shared" si="94"/>
        <v>-3348.454664583478</v>
      </c>
      <c r="F80" s="101">
        <f>'[3] Summary WF'!$L$9</f>
        <v>-17783.140000000014</v>
      </c>
      <c r="G80" s="97">
        <f t="shared" si="95"/>
        <v>-10501.459999999977</v>
      </c>
      <c r="H80" s="100"/>
      <c r="I80" s="100"/>
      <c r="J80" s="100"/>
      <c r="K80" s="100"/>
    </row>
    <row r="81" spans="2:10">
      <c r="B81" s="93" t="s">
        <v>121</v>
      </c>
      <c r="C81" s="101">
        <f>'[3] Summary WF'!$G$18+'[3] Summary WF'!$G$20</f>
        <v>-33511.720000000008</v>
      </c>
      <c r="D81" s="101">
        <f>'[3] Summary WF'!$H$18+'[3] Summary WF'!$H$20</f>
        <v>-36505.52157789762</v>
      </c>
      <c r="E81" s="97">
        <f t="shared" si="94"/>
        <v>2993.8015778976114</v>
      </c>
      <c r="F81" s="101">
        <f>'[3] Summary WF'!$L$18+'[3] Summary WF'!$L$20</f>
        <v>-31529.873333333329</v>
      </c>
      <c r="G81" s="97">
        <f t="shared" si="95"/>
        <v>-1981.8466666666791</v>
      </c>
    </row>
    <row r="82" spans="2:10">
      <c r="B82" s="102" t="s">
        <v>122</v>
      </c>
      <c r="C82" s="103">
        <f>SUM(C68:C81)</f>
        <v>117589.44666666674</v>
      </c>
      <c r="D82" s="103">
        <f>SUM(D68:D81)</f>
        <v>188258.49174296847</v>
      </c>
      <c r="E82" s="104">
        <f t="shared" ref="E82:G82" si="98">SUM(E68:E81)</f>
        <v>-70669.045076301772</v>
      </c>
      <c r="F82" s="105">
        <f t="shared" si="98"/>
        <v>215099.80666666655</v>
      </c>
      <c r="G82" s="104">
        <f t="shared" si="98"/>
        <v>-97510.359999999884</v>
      </c>
      <c r="H82" s="26"/>
      <c r="I82" s="26"/>
      <c r="J82" s="26"/>
    </row>
    <row r="83" spans="2:10">
      <c r="H83" s="26"/>
      <c r="I83" s="26"/>
      <c r="J83" s="26"/>
    </row>
    <row r="84" spans="2:10">
      <c r="B84" s="106" t="s">
        <v>123</v>
      </c>
      <c r="F84" s="26">
        <f>F22</f>
        <v>-36250.82</v>
      </c>
      <c r="H84" s="107">
        <f>F84-G84</f>
        <v>-36250.82</v>
      </c>
      <c r="I84" s="98"/>
      <c r="J84" s="98"/>
    </row>
    <row r="85" spans="2:10">
      <c r="B85" s="98"/>
      <c r="C85" s="98"/>
      <c r="D85" s="98"/>
      <c r="E85" s="98"/>
      <c r="F85" s="98"/>
      <c r="G85" s="98"/>
      <c r="H85" s="98"/>
      <c r="I85" s="98"/>
      <c r="J85" s="98"/>
    </row>
    <row r="86" spans="2:10">
      <c r="B86" s="98"/>
      <c r="C86" s="98"/>
      <c r="D86" s="98"/>
      <c r="E86" s="98"/>
      <c r="F86" s="98"/>
      <c r="G86" s="98"/>
      <c r="H86" s="98"/>
      <c r="I86" s="98"/>
      <c r="J86" s="98"/>
    </row>
    <row r="87" spans="2:10">
      <c r="B87" s="100"/>
      <c r="C87" s="100"/>
      <c r="D87" s="100"/>
      <c r="E87" s="100"/>
      <c r="F87" s="100"/>
      <c r="G87" s="100"/>
      <c r="H87" s="100"/>
      <c r="I87" s="100"/>
      <c r="J87" s="100"/>
    </row>
    <row r="88" spans="2:10">
      <c r="B88" s="100"/>
      <c r="C88" s="100"/>
      <c r="D88" s="100"/>
      <c r="E88" s="100"/>
      <c r="F88" s="100"/>
      <c r="G88" s="100"/>
      <c r="H88" s="100"/>
      <c r="I88" s="100"/>
      <c r="J88" s="100"/>
    </row>
    <row r="89" spans="2:10">
      <c r="B89" s="100"/>
      <c r="C89" s="100"/>
      <c r="D89" s="100"/>
      <c r="E89" s="100"/>
      <c r="F89" s="100"/>
      <c r="G89" s="100"/>
      <c r="H89" s="100"/>
      <c r="I89" s="100"/>
      <c r="J89" s="100"/>
    </row>
    <row r="90" spans="2:10">
      <c r="B90" s="100"/>
      <c r="C90" s="100"/>
      <c r="D90" s="100"/>
      <c r="E90" s="100"/>
      <c r="F90" s="100"/>
      <c r="G90" s="100"/>
      <c r="H90" s="100"/>
      <c r="I90" s="100"/>
      <c r="J90" s="100"/>
    </row>
    <row r="91" spans="2:10">
      <c r="C91" s="98"/>
      <c r="D91" s="100"/>
      <c r="E91" s="100"/>
      <c r="F91" s="100"/>
      <c r="G91" s="100"/>
      <c r="H91" s="100"/>
      <c r="I91" s="100"/>
      <c r="J91" s="100"/>
    </row>
  </sheetData>
  <pageMargins left="0.70866141732283472" right="0.70866141732283472" top="0.74803149606299213" bottom="0.74803149606299213" header="0.31496062992125984" footer="0.31496062992125984"/>
  <pageSetup paperSize="9" scale="65" orientation="landscape"/>
  <extLst>
    <ext xmlns:mx="http://schemas.microsoft.com/office/mac/excel/2008/main" uri="{64002731-A6B0-56B0-2670-7721B7C09600}">
      <mx:PLV Mode="0" OnePage="0" WScale="0"/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51"/>
  <sheetViews>
    <sheetView topLeftCell="A10" zoomScale="80" zoomScaleNormal="80" zoomScalePageLayoutView="80" workbookViewId="0">
      <selection activeCell="N18" sqref="N18"/>
    </sheetView>
    <sheetView topLeftCell="A22" workbookViewId="1"/>
  </sheetViews>
  <sheetFormatPr baseColWidth="10" defaultColWidth="8.83203125" defaultRowHeight="14" x14ac:dyDescent="0"/>
  <cols>
    <col min="1" max="1" width="25.83203125" bestFit="1" customWidth="1"/>
    <col min="3" max="3" width="10.5" bestFit="1" customWidth="1"/>
    <col min="5" max="5" width="9.33203125" customWidth="1"/>
    <col min="6" max="6" width="11.83203125" customWidth="1"/>
    <col min="7" max="7" width="10.5" bestFit="1" customWidth="1"/>
    <col min="8" max="8" width="4" customWidth="1"/>
    <col min="10" max="10" width="10.5" bestFit="1" customWidth="1"/>
    <col min="12" max="12" width="9.6640625" customWidth="1"/>
    <col min="13" max="14" width="10.5" bestFit="1" customWidth="1"/>
    <col min="15" max="15" width="4.1640625" customWidth="1"/>
    <col min="17" max="17" width="10.5" bestFit="1" customWidth="1"/>
    <col min="19" max="19" width="9.5" customWidth="1"/>
    <col min="20" max="21" width="10.5" bestFit="1" customWidth="1"/>
    <col min="22" max="22" width="3.5" customWidth="1"/>
    <col min="23" max="28" width="11" customWidth="1"/>
  </cols>
  <sheetData>
    <row r="1" spans="1:28">
      <c r="A1" s="1" t="s">
        <v>0</v>
      </c>
      <c r="B1" s="2" t="str">
        <f>'[1]105 unio vending'!A3</f>
        <v>Management Accounts to September 2019</v>
      </c>
      <c r="C1" s="2"/>
    </row>
    <row r="2" spans="1:28" ht="30" customHeight="1">
      <c r="A2" t="s">
        <v>1</v>
      </c>
      <c r="B2" s="115" t="s">
        <v>2</v>
      </c>
      <c r="C2" s="115"/>
      <c r="D2" s="115"/>
      <c r="E2" s="115"/>
      <c r="F2" s="115"/>
      <c r="G2" s="115"/>
      <c r="I2" s="115" t="s">
        <v>3</v>
      </c>
      <c r="J2" s="115"/>
      <c r="K2" s="115"/>
      <c r="L2" s="115"/>
      <c r="M2" s="115"/>
      <c r="N2" s="115"/>
      <c r="P2" s="115" t="s">
        <v>4</v>
      </c>
      <c r="Q2" s="115"/>
      <c r="R2" s="115"/>
      <c r="S2" s="115"/>
      <c r="T2" s="115"/>
      <c r="U2" s="115"/>
      <c r="W2" s="115" t="s">
        <v>5</v>
      </c>
      <c r="X2" s="115"/>
      <c r="Y2" s="115"/>
      <c r="Z2" s="115"/>
      <c r="AA2" s="115"/>
      <c r="AB2" s="115"/>
    </row>
    <row r="3" spans="1:28" ht="50" customHeight="1">
      <c r="B3" s="3" t="s">
        <v>6</v>
      </c>
      <c r="C3" s="3" t="s">
        <v>7</v>
      </c>
      <c r="D3" s="3" t="s">
        <v>8</v>
      </c>
      <c r="E3" s="3" t="s">
        <v>9</v>
      </c>
      <c r="F3" s="4" t="s">
        <v>10</v>
      </c>
      <c r="G3" s="4" t="s">
        <v>11</v>
      </c>
      <c r="H3" s="5"/>
      <c r="I3" s="3" t="s">
        <v>6</v>
      </c>
      <c r="J3" s="3" t="s">
        <v>7</v>
      </c>
      <c r="K3" s="3" t="s">
        <v>8</v>
      </c>
      <c r="L3" s="3" t="s">
        <v>9</v>
      </c>
      <c r="M3" s="4" t="s">
        <v>10</v>
      </c>
      <c r="N3" s="4" t="s">
        <v>11</v>
      </c>
      <c r="O3" s="5"/>
      <c r="P3" s="4" t="s">
        <v>12</v>
      </c>
      <c r="Q3" s="3" t="s">
        <v>7</v>
      </c>
      <c r="R3" s="3" t="s">
        <v>8</v>
      </c>
      <c r="S3" s="3" t="s">
        <v>9</v>
      </c>
      <c r="T3" s="4" t="s">
        <v>10</v>
      </c>
      <c r="U3" s="4" t="s">
        <v>11</v>
      </c>
      <c r="W3" s="4" t="s">
        <v>12</v>
      </c>
      <c r="X3" s="3" t="s">
        <v>7</v>
      </c>
      <c r="Y3" s="3" t="s">
        <v>8</v>
      </c>
      <c r="Z3" s="3" t="s">
        <v>9</v>
      </c>
      <c r="AA3" s="4" t="s">
        <v>10</v>
      </c>
      <c r="AB3" s="4" t="s">
        <v>11</v>
      </c>
    </row>
    <row r="4" spans="1:28">
      <c r="A4" t="s">
        <v>12</v>
      </c>
      <c r="B4" s="6">
        <f>'[1]P&amp;L by Dept'!N4</f>
        <v>74554.333333333328</v>
      </c>
      <c r="C4" s="6">
        <f>'[2]SUS Accounts'!F4</f>
        <v>752438.73</v>
      </c>
      <c r="D4" s="6">
        <f>SUM('[1]P&amp;L by Dept'!G4:J4)</f>
        <v>86227.85</v>
      </c>
      <c r="E4" s="6">
        <f>'[3]WF Accounts'!H6</f>
        <v>250311.83000000002</v>
      </c>
      <c r="F4" s="6">
        <f>'Summary Accounts Union YTD'!D4</f>
        <v>9549.4500000000007</v>
      </c>
      <c r="G4" s="6">
        <f>SUM(B4:F4)</f>
        <v>1173082.1933333334</v>
      </c>
      <c r="I4" s="6">
        <f>'[1]P&amp;L by Dept'!BI4</f>
        <v>91208.499999999985</v>
      </c>
      <c r="J4" s="6">
        <f>'[2]SUS Accounts'!L4</f>
        <v>821060.85876326717</v>
      </c>
      <c r="K4" s="6">
        <f>SUM('[1]P&amp;L by Dept'!BB4:BE4)</f>
        <v>99893.090250228604</v>
      </c>
      <c r="L4" s="7">
        <f>'[3]WF Accounts'!P6</f>
        <v>248441.25813086546</v>
      </c>
      <c r="M4" s="6">
        <f>'Summary Accounts Union YTD'!I4</f>
        <v>6093.0282144429511</v>
      </c>
      <c r="N4" s="6">
        <f>SUM(I4:M4)</f>
        <v>1266696.7353588042</v>
      </c>
      <c r="P4" s="6">
        <f>'[1]P&amp;L by Dept'!DC4</f>
        <v>77273</v>
      </c>
      <c r="Q4" s="6">
        <f>'[2]SUS Accounts'!R4</f>
        <v>695200.19</v>
      </c>
      <c r="R4" s="6">
        <f>SUM('[1]P&amp;L by Dept'!CV4:CY4)</f>
        <v>102577.66999999998</v>
      </c>
      <c r="S4" s="6">
        <f>'[3]WF Accounts'!X6</f>
        <v>248264.41999999998</v>
      </c>
      <c r="T4" s="6">
        <f>'Summary Accounts Union YTD'!N4</f>
        <v>13024.25</v>
      </c>
      <c r="U4" s="6">
        <f>SUM(P4:T4)</f>
        <v>1136339.5299999998</v>
      </c>
      <c r="W4" s="6">
        <f>'Summary Accounts Union YTD'!Q4</f>
        <v>437780</v>
      </c>
      <c r="X4" s="6">
        <f>'[2]SUS Accounts'!X4</f>
        <v>706294.62</v>
      </c>
      <c r="Y4" s="6">
        <f>'Summary Accounts Union YTD'!R4</f>
        <v>953002.11</v>
      </c>
      <c r="Z4" s="6">
        <f>'[3]WF Accounts'!AF6</f>
        <v>1751385.2717753085</v>
      </c>
      <c r="AA4" s="6">
        <f>'Summary Accounts Union YTD'!S4</f>
        <v>302517.348</v>
      </c>
      <c r="AB4" s="6">
        <f>SUM(W4:AA4)</f>
        <v>4150979.3497753087</v>
      </c>
    </row>
    <row r="5" spans="1:28">
      <c r="A5" t="s">
        <v>13</v>
      </c>
      <c r="B5" s="6">
        <f>'[1]P&amp;L by Dept'!N5</f>
        <v>0</v>
      </c>
      <c r="C5" s="6">
        <f>'[2]SUS Accounts'!F5</f>
        <v>-339339.02999999991</v>
      </c>
      <c r="D5" s="6">
        <f>SUM('[1]P&amp;L by Dept'!G5:J5)</f>
        <v>-27394.149999999998</v>
      </c>
      <c r="E5" s="6">
        <f>'[3]WF Accounts'!H7</f>
        <v>-102114.34999999999</v>
      </c>
      <c r="F5" s="6">
        <f>'Summary Accounts Union YTD'!D5</f>
        <v>-76.900000000000006</v>
      </c>
      <c r="G5" s="6">
        <f>SUM(B5:F5)</f>
        <v>-468924.42999999993</v>
      </c>
      <c r="I5" s="6">
        <f>'[1]P&amp;L by Dept'!BI5</f>
        <v>0</v>
      </c>
      <c r="J5" s="6">
        <f>'[2]SUS Accounts'!L5</f>
        <v>-367036.62623562291</v>
      </c>
      <c r="K5" s="6">
        <f>SUM('[1]P&amp;L by Dept'!BB5:BE5)</f>
        <v>-34596.412300900185</v>
      </c>
      <c r="L5" s="7">
        <f>'[3]WF Accounts'!P7</f>
        <v>-96102.907117683557</v>
      </c>
      <c r="M5" s="6">
        <f>'Summary Accounts Union YTD'!I5</f>
        <v>-124.20094852225157</v>
      </c>
      <c r="N5" s="6">
        <f>SUM(I5:M5)</f>
        <v>-497860.14660272893</v>
      </c>
      <c r="P5" s="6">
        <f>'[1]P&amp;L by Dept'!DC5</f>
        <v>0</v>
      </c>
      <c r="Q5" s="6">
        <f>'[2]SUS Accounts'!R5</f>
        <v>-264194.09999999998</v>
      </c>
      <c r="R5" s="6">
        <f>SUM('[1]P&amp;L by Dept'!CV5:CY5)</f>
        <v>-34734.380000000005</v>
      </c>
      <c r="S5" s="6">
        <f>'[3]WF Accounts'!X7</f>
        <v>-88838.74000000002</v>
      </c>
      <c r="T5" s="6">
        <f>'Summary Accounts Union YTD'!N5</f>
        <v>-70.680000000000291</v>
      </c>
      <c r="U5" s="6">
        <f>SUM(P5:T5)</f>
        <v>-387837.89999999997</v>
      </c>
      <c r="W5" s="6">
        <f>'Summary Accounts Union YTD'!Q5</f>
        <v>0</v>
      </c>
      <c r="X5" s="6">
        <f>'[2]SUS Accounts'!X5</f>
        <v>-264260.77999999997</v>
      </c>
      <c r="Y5" s="6">
        <f>'Summary Accounts Union YTD'!R5</f>
        <v>-330352.71636999998</v>
      </c>
      <c r="Z5" s="6">
        <f>'[3]WF Accounts'!AF7</f>
        <v>-721086.02444154688</v>
      </c>
      <c r="AA5" s="6">
        <f>'Summary Accounts Union YTD'!S5</f>
        <v>-73.020000000018626</v>
      </c>
      <c r="AB5" s="6">
        <f>SUM(W5:AA5)</f>
        <v>-1315772.5408115468</v>
      </c>
    </row>
    <row r="6" spans="1:28">
      <c r="A6" t="s">
        <v>14</v>
      </c>
      <c r="B6" s="8">
        <f t="shared" ref="B6:G6" si="0">SUM(B4:B5)</f>
        <v>74554.333333333328</v>
      </c>
      <c r="C6" s="8">
        <f t="shared" si="0"/>
        <v>413099.70000000007</v>
      </c>
      <c r="D6" s="8">
        <f t="shared" si="0"/>
        <v>58833.700000000012</v>
      </c>
      <c r="E6" s="8">
        <f t="shared" si="0"/>
        <v>148197.48000000004</v>
      </c>
      <c r="F6" s="8">
        <f t="shared" si="0"/>
        <v>9472.5500000000011</v>
      </c>
      <c r="G6" s="8">
        <f t="shared" si="0"/>
        <v>704157.76333333342</v>
      </c>
      <c r="I6" s="8">
        <f t="shared" ref="I6:N6" si="1">SUM(I4:I5)</f>
        <v>91208.499999999985</v>
      </c>
      <c r="J6" s="8">
        <f t="shared" si="1"/>
        <v>454024.23252764426</v>
      </c>
      <c r="K6" s="8">
        <f t="shared" si="1"/>
        <v>65296.677949328419</v>
      </c>
      <c r="L6" s="8">
        <f t="shared" si="1"/>
        <v>152338.35101318191</v>
      </c>
      <c r="M6" s="8">
        <f t="shared" si="1"/>
        <v>5968.8272659206996</v>
      </c>
      <c r="N6" s="8">
        <f t="shared" si="1"/>
        <v>768836.58875607536</v>
      </c>
      <c r="P6" s="8">
        <f t="shared" ref="P6:U6" si="2">SUM(P4:P5)</f>
        <v>77273</v>
      </c>
      <c r="Q6" s="8">
        <f t="shared" si="2"/>
        <v>431006.08999999997</v>
      </c>
      <c r="R6" s="8">
        <f t="shared" si="2"/>
        <v>67843.289999999979</v>
      </c>
      <c r="S6" s="8">
        <f t="shared" si="2"/>
        <v>159425.67999999996</v>
      </c>
      <c r="T6" s="8">
        <f t="shared" si="2"/>
        <v>12953.57</v>
      </c>
      <c r="U6" s="8">
        <f t="shared" si="2"/>
        <v>748501.62999999989</v>
      </c>
      <c r="W6" s="8">
        <f t="shared" ref="W6:AB6" si="3">SUM(W4:W5)</f>
        <v>437780</v>
      </c>
      <c r="X6" s="8">
        <f t="shared" si="3"/>
        <v>442033.84</v>
      </c>
      <c r="Y6" s="8">
        <f t="shared" si="3"/>
        <v>622649.39363000006</v>
      </c>
      <c r="Z6" s="8">
        <f t="shared" si="3"/>
        <v>1030299.2473337617</v>
      </c>
      <c r="AA6" s="8">
        <f t="shared" si="3"/>
        <v>302444.32799999998</v>
      </c>
      <c r="AB6" s="8">
        <f t="shared" si="3"/>
        <v>2835206.8089637617</v>
      </c>
    </row>
    <row r="7" spans="1:28">
      <c r="A7" t="s">
        <v>15</v>
      </c>
      <c r="B7" s="9">
        <f>B6/B4</f>
        <v>1</v>
      </c>
      <c r="C7" s="9">
        <f>C6/C4</f>
        <v>0.54901440280725589</v>
      </c>
      <c r="D7" s="9">
        <f t="shared" ref="D7:G7" si="4">D6/D4</f>
        <v>0.68230507892751602</v>
      </c>
      <c r="E7" s="9">
        <f t="shared" si="4"/>
        <v>0.59205144239487217</v>
      </c>
      <c r="F7" s="9">
        <f t="shared" si="4"/>
        <v>0.99194718020409556</v>
      </c>
      <c r="G7" s="9">
        <f t="shared" si="4"/>
        <v>0.60026293752908899</v>
      </c>
      <c r="I7" s="9">
        <f>I6/I4</f>
        <v>1</v>
      </c>
      <c r="J7" s="9">
        <f>J6/J4</f>
        <v>0.55297269097874635</v>
      </c>
      <c r="K7" s="9">
        <f t="shared" ref="K7:N7" si="5">K6/K4</f>
        <v>0.65366561176316185</v>
      </c>
      <c r="L7" s="9">
        <f t="shared" si="5"/>
        <v>0.61317653983598119</v>
      </c>
      <c r="M7" s="9">
        <f t="shared" si="5"/>
        <v>0.97961589144986316</v>
      </c>
      <c r="N7" s="9">
        <f t="shared" si="5"/>
        <v>0.60696184595304481</v>
      </c>
      <c r="P7" s="9">
        <f>P6/P4</f>
        <v>1</v>
      </c>
      <c r="Q7" s="9">
        <f>Q6/Q4</f>
        <v>0.61997406818890544</v>
      </c>
      <c r="R7" s="9">
        <f t="shared" ref="R7:U7" si="6">R6/R4</f>
        <v>0.66138458789325194</v>
      </c>
      <c r="S7" s="9">
        <f t="shared" si="6"/>
        <v>0.6421608058053585</v>
      </c>
      <c r="T7" s="9">
        <f t="shared" si="6"/>
        <v>0.99457319999232197</v>
      </c>
      <c r="U7" s="9">
        <f t="shared" si="6"/>
        <v>0.65869540770090085</v>
      </c>
      <c r="W7" s="9">
        <f>W6/W4</f>
        <v>1</v>
      </c>
      <c r="X7" s="9">
        <f>X6/X4</f>
        <v>0.6258490826391967</v>
      </c>
      <c r="Y7" s="9">
        <f t="shared" ref="Y7:AB7" si="7">Y6/Y4</f>
        <v>0.65335573457439677</v>
      </c>
      <c r="Z7" s="9">
        <f t="shared" si="7"/>
        <v>0.58827675665525547</v>
      </c>
      <c r="AA7" s="9">
        <f t="shared" si="7"/>
        <v>0.99975862541278127</v>
      </c>
      <c r="AB7" s="9">
        <f t="shared" si="7"/>
        <v>0.68302117887366276</v>
      </c>
    </row>
    <row r="8" spans="1:28">
      <c r="B8" s="10"/>
      <c r="C8" s="10"/>
      <c r="D8" s="10"/>
      <c r="E8" s="10"/>
      <c r="F8" s="10"/>
      <c r="G8" s="10"/>
      <c r="I8" s="10"/>
      <c r="J8" s="10"/>
      <c r="K8" s="10"/>
      <c r="L8" s="10"/>
      <c r="M8" s="10"/>
      <c r="N8" s="10"/>
      <c r="P8" s="10"/>
      <c r="Q8" s="10"/>
      <c r="R8" s="10"/>
      <c r="S8" s="10"/>
      <c r="T8" s="10"/>
      <c r="U8" s="10"/>
      <c r="W8" s="10"/>
      <c r="X8" s="10"/>
      <c r="Y8" s="10"/>
      <c r="Z8" s="10"/>
      <c r="AA8" s="10"/>
      <c r="AB8" s="10"/>
    </row>
    <row r="9" spans="1:28">
      <c r="A9" t="s">
        <v>16</v>
      </c>
      <c r="B9" s="6">
        <f>'[1]P&amp;L by Dept'!N9</f>
        <v>0</v>
      </c>
      <c r="C9" s="6">
        <f>'[2]SUS Accounts'!F9</f>
        <v>-158302.29999999999</v>
      </c>
      <c r="D9" s="6">
        <f>SUM('[1]P&amp;L by Dept'!G9:J9)</f>
        <v>-20426.239999999998</v>
      </c>
      <c r="E9" s="6">
        <f>'[3]WF Accounts'!H11</f>
        <v>-27216.2</v>
      </c>
      <c r="F9" s="6">
        <f>'Summary Accounts Union YTD'!D9</f>
        <v>-202416.13</v>
      </c>
      <c r="G9" s="6">
        <f t="shared" ref="G9:G11" si="8">SUM(B9:F9)</f>
        <v>-408360.87</v>
      </c>
      <c r="I9" s="6">
        <f>'[1]P&amp;L by Dept'!BI9</f>
        <v>0</v>
      </c>
      <c r="J9" s="6">
        <f>'[2]SUS Accounts'!L9</f>
        <v>-159101.43872676179</v>
      </c>
      <c r="K9" s="6">
        <f>SUM('[1]P&amp;L by Dept'!BB9:BE9)</f>
        <v>-21698.479750669903</v>
      </c>
      <c r="L9" s="7">
        <f>'[3]WF Accounts'!P11</f>
        <v>-28049.99286778317</v>
      </c>
      <c r="M9" s="6">
        <f>'Summary Accounts Union YTD'!I9</f>
        <v>-210445.25262887852</v>
      </c>
      <c r="N9" s="6">
        <f t="shared" ref="N9:N11" si="9">SUM(I9:M9)</f>
        <v>-419295.16397409339</v>
      </c>
      <c r="P9" s="6">
        <f>'[1]P&amp;L by Dept'!DC9</f>
        <v>0</v>
      </c>
      <c r="Q9" s="6">
        <f>'[2]SUS Accounts'!R9</f>
        <v>-132345.23000000001</v>
      </c>
      <c r="R9" s="6">
        <f>SUM('[1]P&amp;L by Dept'!CV9:CY9)</f>
        <v>-17920.48</v>
      </c>
      <c r="S9" s="6">
        <f>'[3]WF Accounts'!X11</f>
        <v>-20366.449999999997</v>
      </c>
      <c r="T9" s="6">
        <f>'Summary Accounts Union YTD'!N9</f>
        <v>-197566.52</v>
      </c>
      <c r="U9" s="6">
        <f t="shared" ref="U9:U11" si="10">SUM(P9:T9)</f>
        <v>-368198.68000000005</v>
      </c>
      <c r="W9" s="6">
        <f>'Summary Accounts Union YTD'!Q9</f>
        <v>0</v>
      </c>
      <c r="X9" s="6">
        <f>'[2]SUS Accounts'!X9</f>
        <v>-134795.81</v>
      </c>
      <c r="Y9" s="6">
        <f>'Summary Accounts Union YTD'!R9</f>
        <v>-121053.90000000001</v>
      </c>
      <c r="Z9" s="6">
        <f>'[3]WF Accounts'!AF11</f>
        <v>-123599.43999999999</v>
      </c>
      <c r="AA9" s="6">
        <f>'Summary Accounts Union YTD'!S9</f>
        <v>-1305341.8566973817</v>
      </c>
      <c r="AB9" s="6">
        <f t="shared" ref="AB9:AB11" si="11">SUM(W9:AA9)</f>
        <v>-1684791.0066973818</v>
      </c>
    </row>
    <row r="10" spans="1:28">
      <c r="A10" t="s">
        <v>17</v>
      </c>
      <c r="B10" s="6">
        <f>'[1]P&amp;L by Dept'!N10</f>
        <v>0</v>
      </c>
      <c r="C10" s="6">
        <f>'[2]SUS Accounts'!F10</f>
        <v>-124092.34</v>
      </c>
      <c r="D10" s="6">
        <f>SUM('[1]P&amp;L by Dept'!G10:J10)</f>
        <v>-25385.74</v>
      </c>
      <c r="E10" s="6">
        <f>'[3]WF Accounts'!H12</f>
        <v>-52362.369999999995</v>
      </c>
      <c r="F10" s="6">
        <f>'Summary Accounts Union YTD'!D10</f>
        <v>-11319.91</v>
      </c>
      <c r="G10" s="6">
        <f t="shared" si="8"/>
        <v>-213160.36</v>
      </c>
      <c r="I10" s="6">
        <f>'[1]P&amp;L by Dept'!BI10</f>
        <v>0</v>
      </c>
      <c r="J10" s="6">
        <f>'[2]SUS Accounts'!L10</f>
        <v>-105646.80780598777</v>
      </c>
      <c r="K10" s="6">
        <f>SUM('[1]P&amp;L by Dept'!BB10:BE10)</f>
        <v>-23350.256558195109</v>
      </c>
      <c r="L10" s="7">
        <f>'[3]WF Accounts'!P12</f>
        <v>-47072.843803612188</v>
      </c>
      <c r="M10" s="6">
        <f>'Summary Accounts Union YTD'!I10</f>
        <v>-18004.414578078355</v>
      </c>
      <c r="N10" s="6">
        <f t="shared" si="9"/>
        <v>-194074.32274587342</v>
      </c>
      <c r="P10" s="6">
        <f>'[1]P&amp;L by Dept'!DC10</f>
        <v>0</v>
      </c>
      <c r="Q10" s="6">
        <f>'[2]SUS Accounts'!R10</f>
        <v>-99397.69</v>
      </c>
      <c r="R10" s="6">
        <f>SUM('[1]P&amp;L by Dept'!CV10:CY10)</f>
        <v>-23302.19</v>
      </c>
      <c r="S10" s="6">
        <f>'[3]WF Accounts'!X12</f>
        <v>-46935.82</v>
      </c>
      <c r="T10" s="6">
        <f>'Summary Accounts Union YTD'!N10</f>
        <v>-24316.750000000004</v>
      </c>
      <c r="U10" s="6">
        <f t="shared" si="10"/>
        <v>-193952.45</v>
      </c>
      <c r="W10" s="6">
        <f>'Summary Accounts Union YTD'!Q10</f>
        <v>0</v>
      </c>
      <c r="X10" s="6">
        <f>'[2]SUS Accounts'!X10</f>
        <v>-93324.69</v>
      </c>
      <c r="Y10" s="6">
        <f>'Summary Accounts Union YTD'!R10</f>
        <v>-235320.66616963822</v>
      </c>
      <c r="Z10" s="6">
        <f>'[3]WF Accounts'!AF12</f>
        <v>-317981.88014834031</v>
      </c>
      <c r="AA10" s="6">
        <f>'Summary Accounts Union YTD'!S10</f>
        <v>-167793.52000000002</v>
      </c>
      <c r="AB10" s="6">
        <f t="shared" si="11"/>
        <v>-814420.75631797849</v>
      </c>
    </row>
    <row r="11" spans="1:28">
      <c r="A11" t="s">
        <v>18</v>
      </c>
      <c r="B11" s="6">
        <f>'[1]P&amp;L by Dept'!N11</f>
        <v>0</v>
      </c>
      <c r="C11" s="6">
        <f>'[2]SUS Accounts'!F11</f>
        <v>-2809.5599999999831</v>
      </c>
      <c r="D11" s="6">
        <f>SUM('[1]P&amp;L by Dept'!G11:J11)</f>
        <v>0</v>
      </c>
      <c r="E11" s="6">
        <f>'[3]WF Accounts'!H13</f>
        <v>-1576.5199999999986</v>
      </c>
      <c r="F11" s="6">
        <f>'Summary Accounts Union YTD'!D11</f>
        <v>-16906.449999999997</v>
      </c>
      <c r="G11" s="6">
        <f t="shared" si="8"/>
        <v>-21292.529999999977</v>
      </c>
      <c r="I11" s="6">
        <f>'[1]P&amp;L by Dept'!BI11</f>
        <v>0</v>
      </c>
      <c r="J11" s="6">
        <f>'[2]SUS Accounts'!L11</f>
        <v>-3180.1074850874356</v>
      </c>
      <c r="K11" s="6">
        <f>SUM('[1]P&amp;L by Dept'!BB11:BE11)</f>
        <v>-1223.6666666666697</v>
      </c>
      <c r="L11" s="7">
        <f>'[3]WF Accounts'!P13</f>
        <v>-829.19177546071296</v>
      </c>
      <c r="M11" s="6">
        <f>'Summary Accounts Union YTD'!I11</f>
        <v>-17021.136312037917</v>
      </c>
      <c r="N11" s="6">
        <f t="shared" si="9"/>
        <v>-22254.102239252737</v>
      </c>
      <c r="P11" s="6">
        <f>'[1]P&amp;L by Dept'!DC11</f>
        <v>0</v>
      </c>
      <c r="Q11" s="6">
        <f>'[2]SUS Accounts'!R11</f>
        <v>-4689.7599999999875</v>
      </c>
      <c r="R11" s="6">
        <f>SUM('[1]P&amp;L by Dept'!CV11:CY11)</f>
        <v>-1034.5500000000011</v>
      </c>
      <c r="S11" s="6">
        <f>'[3]WF Accounts'!X13</f>
        <v>-2081.8599999999992</v>
      </c>
      <c r="T11" s="6">
        <f>'Summary Accounts Union YTD'!N11</f>
        <v>-32190.980000000003</v>
      </c>
      <c r="U11" s="6">
        <f t="shared" si="10"/>
        <v>-39997.149999999994</v>
      </c>
      <c r="W11" s="6">
        <f>'Summary Accounts Union YTD'!Q11</f>
        <v>0</v>
      </c>
      <c r="X11" s="6">
        <f>'[2]SUS Accounts'!X11</f>
        <v>-18904.759999999987</v>
      </c>
      <c r="Y11" s="6">
        <f>'Summary Accounts Union YTD'!R11</f>
        <v>-1489.8099999999977</v>
      </c>
      <c r="Z11" s="6">
        <f>'[3]WF Accounts'!AF13</f>
        <v>-2687.8416765685311</v>
      </c>
      <c r="AA11" s="6">
        <f>'Summary Accounts Union YTD'!S11</f>
        <v>121661.21731597219</v>
      </c>
      <c r="AB11" s="6">
        <f t="shared" si="11"/>
        <v>98578.805639403668</v>
      </c>
    </row>
    <row r="12" spans="1:28">
      <c r="A12" t="s">
        <v>19</v>
      </c>
      <c r="B12" s="11">
        <f t="shared" ref="B12:G12" si="12">SUM(B9:B11)</f>
        <v>0</v>
      </c>
      <c r="C12" s="11">
        <f t="shared" si="12"/>
        <v>-285204.2</v>
      </c>
      <c r="D12" s="11">
        <f t="shared" si="12"/>
        <v>-45811.979999999996</v>
      </c>
      <c r="E12" s="11">
        <f t="shared" si="12"/>
        <v>-81155.09</v>
      </c>
      <c r="F12" s="11">
        <f t="shared" si="12"/>
        <v>-230642.49</v>
      </c>
      <c r="G12" s="11">
        <f t="shared" si="12"/>
        <v>-642813.76</v>
      </c>
      <c r="I12" s="11">
        <f t="shared" ref="I12:N12" si="13">SUM(I9:I11)</f>
        <v>0</v>
      </c>
      <c r="J12" s="11">
        <f t="shared" si="13"/>
        <v>-267928.35401783697</v>
      </c>
      <c r="K12" s="11">
        <f t="shared" si="13"/>
        <v>-46272.402975531688</v>
      </c>
      <c r="L12" s="11">
        <f t="shared" si="13"/>
        <v>-75952.028446856071</v>
      </c>
      <c r="M12" s="11">
        <f t="shared" si="13"/>
        <v>-245470.80351899477</v>
      </c>
      <c r="N12" s="11">
        <f t="shared" si="13"/>
        <v>-635623.58895921963</v>
      </c>
      <c r="P12" s="11">
        <f t="shared" ref="P12:U12" si="14">SUM(P9:P11)</f>
        <v>0</v>
      </c>
      <c r="Q12" s="11">
        <f t="shared" si="14"/>
        <v>-236432.68</v>
      </c>
      <c r="R12" s="11">
        <f t="shared" si="14"/>
        <v>-42257.22</v>
      </c>
      <c r="S12" s="11">
        <f t="shared" si="14"/>
        <v>-69384.12999999999</v>
      </c>
      <c r="T12" s="11">
        <f t="shared" si="14"/>
        <v>-254074.25</v>
      </c>
      <c r="U12" s="11">
        <f t="shared" si="14"/>
        <v>-602148.28000000014</v>
      </c>
      <c r="W12" s="11">
        <f t="shared" ref="W12:AB12" si="15">SUM(W9:W11)</f>
        <v>0</v>
      </c>
      <c r="X12" s="11">
        <f t="shared" si="15"/>
        <v>-247025.25999999998</v>
      </c>
      <c r="Y12" s="11">
        <f t="shared" si="15"/>
        <v>-357864.37616963824</v>
      </c>
      <c r="Z12" s="11">
        <f t="shared" si="15"/>
        <v>-444269.16182490886</v>
      </c>
      <c r="AA12" s="11">
        <f t="shared" si="15"/>
        <v>-1351474.1593814096</v>
      </c>
      <c r="AB12" s="11">
        <f t="shared" si="15"/>
        <v>-2400632.9573759567</v>
      </c>
    </row>
    <row r="13" spans="1:28">
      <c r="B13" s="6"/>
      <c r="C13" s="6"/>
      <c r="D13" s="6"/>
      <c r="E13" s="6"/>
      <c r="F13" s="6"/>
      <c r="G13" s="6"/>
      <c r="I13" s="6"/>
      <c r="J13" s="6"/>
      <c r="K13" s="6"/>
      <c r="L13" s="6"/>
      <c r="M13" s="6"/>
      <c r="N13" s="6"/>
      <c r="P13" s="6"/>
      <c r="Q13" s="6"/>
      <c r="R13" s="6"/>
      <c r="S13" s="6"/>
      <c r="T13" s="6"/>
      <c r="U13" s="6"/>
      <c r="W13" s="6"/>
      <c r="X13" s="6"/>
      <c r="Y13" s="6"/>
      <c r="Z13" s="6"/>
      <c r="AA13" s="6"/>
      <c r="AB13" s="6"/>
    </row>
    <row r="14" spans="1:28">
      <c r="A14" t="s">
        <v>20</v>
      </c>
      <c r="B14" s="6"/>
      <c r="C14" s="6"/>
      <c r="D14" s="6"/>
      <c r="E14" s="6"/>
      <c r="F14" s="6"/>
      <c r="G14" s="6"/>
      <c r="I14" s="6"/>
      <c r="J14" s="6"/>
      <c r="K14" s="6"/>
      <c r="L14" s="6"/>
      <c r="M14" s="6"/>
      <c r="N14" s="6"/>
      <c r="P14" s="6"/>
      <c r="Q14" s="6"/>
      <c r="R14" s="6"/>
      <c r="S14" s="6"/>
      <c r="T14" s="6"/>
      <c r="U14" s="6"/>
      <c r="W14" s="6"/>
      <c r="X14" s="6"/>
      <c r="Y14" s="6"/>
      <c r="Z14" s="6"/>
      <c r="AA14" s="6"/>
      <c r="AB14" s="6"/>
    </row>
    <row r="15" spans="1:28">
      <c r="A15" t="s">
        <v>21</v>
      </c>
      <c r="B15" s="6">
        <f>'[1]P&amp;L by Dept'!N15</f>
        <v>0</v>
      </c>
      <c r="C15" s="6">
        <f>'[2]SUS Accounts'!F15</f>
        <v>-1502.9099999999999</v>
      </c>
      <c r="D15" s="6">
        <f>SUM('[1]P&amp;L by Dept'!G15:J15)</f>
        <v>-450.5</v>
      </c>
      <c r="E15" s="6">
        <f>'[3]WF Accounts'!H17</f>
        <v>-18149.253333333341</v>
      </c>
      <c r="F15" s="6">
        <f>'Summary Accounts Union YTD'!D15</f>
        <v>-17997.88</v>
      </c>
      <c r="G15" s="6">
        <f t="shared" ref="G15:G22" si="16">SUM(B15:F15)</f>
        <v>-38100.543333333342</v>
      </c>
      <c r="I15" s="6">
        <f>'[1]P&amp;L by Dept'!BI15</f>
        <v>0</v>
      </c>
      <c r="J15" s="6">
        <f>'[2]SUS Accounts'!L15</f>
        <v>-1978.0300803652135</v>
      </c>
      <c r="K15" s="6">
        <f>SUM('[1]P&amp;L by Dept'!BB15:BE15)</f>
        <v>-1168.8177377475415</v>
      </c>
      <c r="L15" s="7">
        <f>'[3]WF Accounts'!P17</f>
        <v>-23879.323560488559</v>
      </c>
      <c r="M15" s="6">
        <f>'Summary Accounts Union YTD'!I15</f>
        <v>-18098.332380952383</v>
      </c>
      <c r="N15" s="6">
        <f t="shared" ref="N15:N22" si="17">SUM(I15:M15)</f>
        <v>-45124.5037595537</v>
      </c>
      <c r="P15" s="6">
        <f>'[1]P&amp;L by Dept'!DC15</f>
        <v>0</v>
      </c>
      <c r="Q15" s="6">
        <f>'[2]SUS Accounts'!R15</f>
        <v>-3109.7299999999996</v>
      </c>
      <c r="R15" s="6">
        <f>SUM('[1]P&amp;L by Dept'!CV15:CY15)</f>
        <v>-607.82000000000005</v>
      </c>
      <c r="S15" s="6">
        <f>'[3]WF Accounts'!X17</f>
        <v>-22237.82333333333</v>
      </c>
      <c r="T15" s="6">
        <f>'Summary Accounts Union YTD'!N15</f>
        <v>-16789.080000000002</v>
      </c>
      <c r="U15" s="6">
        <f t="shared" ref="U15:U22" si="18">SUM(P15:T15)</f>
        <v>-42744.453333333331</v>
      </c>
      <c r="W15" s="6">
        <f>'Summary Accounts Union YTD'!Q15</f>
        <v>0</v>
      </c>
      <c r="X15" s="6">
        <f>'[2]SUS Accounts'!X15</f>
        <v>-3165.72</v>
      </c>
      <c r="Y15" s="6">
        <f>'Summary Accounts Union YTD'!R15</f>
        <v>-6943.6677120646582</v>
      </c>
      <c r="Z15" s="6">
        <f>'[3]WF Accounts'!AF17</f>
        <v>-135558.42590704371</v>
      </c>
      <c r="AA15" s="6">
        <f>'Summary Accounts Union YTD'!S15</f>
        <v>-521286.75809523818</v>
      </c>
      <c r="AB15" s="6">
        <f t="shared" ref="AB15:AB22" si="19">SUM(W15:AA15)</f>
        <v>-666954.57171434653</v>
      </c>
    </row>
    <row r="16" spans="1:28">
      <c r="A16" t="s">
        <v>22</v>
      </c>
      <c r="B16" s="6">
        <f>'[1]P&amp;L by Dept'!N16</f>
        <v>0</v>
      </c>
      <c r="C16" s="6">
        <f>'[2]SUS Accounts'!F16</f>
        <v>-3103.03</v>
      </c>
      <c r="D16" s="6">
        <f>SUM('[1]P&amp;L by Dept'!G16:J16)</f>
        <v>-305</v>
      </c>
      <c r="E16" s="6">
        <f>'[3]WF Accounts'!H18</f>
        <v>-252.69</v>
      </c>
      <c r="F16" s="6">
        <f>'Summary Accounts Union YTD'!D16</f>
        <v>-27570.989999999998</v>
      </c>
      <c r="G16" s="6">
        <f t="shared" si="16"/>
        <v>-31231.71</v>
      </c>
      <c r="I16" s="6">
        <f>'[1]P&amp;L by Dept'!BI16</f>
        <v>0</v>
      </c>
      <c r="J16" s="6">
        <f>'[2]SUS Accounts'!L16</f>
        <v>-720.32579304118281</v>
      </c>
      <c r="K16" s="6">
        <f>SUM('[1]P&amp;L by Dept'!BB16:BE16)</f>
        <v>0</v>
      </c>
      <c r="L16" s="7">
        <f>'[3]WF Accounts'!P18</f>
        <v>-428.9625170277277</v>
      </c>
      <c r="M16" s="6">
        <f>'Summary Accounts Union YTD'!I16</f>
        <v>-42779.399341768498</v>
      </c>
      <c r="N16" s="6">
        <f t="shared" si="17"/>
        <v>-43928.687651837405</v>
      </c>
      <c r="P16" s="6">
        <f>'[1]P&amp;L by Dept'!DC16</f>
        <v>0</v>
      </c>
      <c r="Q16" s="6">
        <f>'[2]SUS Accounts'!R16</f>
        <v>-541.90000000000009</v>
      </c>
      <c r="R16" s="6">
        <f>SUM('[1]P&amp;L by Dept'!CV16:CY16)</f>
        <v>0</v>
      </c>
      <c r="S16" s="6">
        <f>'[3]WF Accounts'!X18</f>
        <v>-133.39999999999998</v>
      </c>
      <c r="T16" s="6">
        <f>'Summary Accounts Union YTD'!N16</f>
        <v>-50931.319999999992</v>
      </c>
      <c r="U16" s="6">
        <f t="shared" si="18"/>
        <v>-51606.619999999995</v>
      </c>
      <c r="W16" s="6">
        <f>'Summary Accounts Union YTD'!Q16</f>
        <v>0</v>
      </c>
      <c r="X16" s="6">
        <f>'[2]SUS Accounts'!X16</f>
        <v>-1290.0700000000002</v>
      </c>
      <c r="Y16" s="6">
        <f>'Summary Accounts Union YTD'!R16</f>
        <v>-12011</v>
      </c>
      <c r="Z16" s="6">
        <f>'[3]WF Accounts'!AF18</f>
        <v>-3643.7128867545071</v>
      </c>
      <c r="AA16" s="6">
        <f>'Summary Accounts Union YTD'!S16</f>
        <v>126006.67645472863</v>
      </c>
      <c r="AB16" s="6">
        <f t="shared" si="19"/>
        <v>109061.89356797413</v>
      </c>
    </row>
    <row r="17" spans="1:28">
      <c r="A17" t="s">
        <v>23</v>
      </c>
      <c r="B17" s="6">
        <f>'[1]P&amp;L by Dept'!N17</f>
        <v>0</v>
      </c>
      <c r="C17" s="6">
        <f>'[2]SUS Accounts'!F17</f>
        <v>-24755.599999999999</v>
      </c>
      <c r="D17" s="6">
        <f>SUM('[1]P&amp;L by Dept'!G17:J17)</f>
        <v>-4597.8</v>
      </c>
      <c r="E17" s="6">
        <f>'[3]WF Accounts'!H19</f>
        <v>-5589.33</v>
      </c>
      <c r="F17" s="6">
        <f>'Summary Accounts Union YTD'!D17</f>
        <v>-9661.3100000000013</v>
      </c>
      <c r="G17" s="6">
        <f t="shared" si="16"/>
        <v>-44604.039999999994</v>
      </c>
      <c r="I17" s="6">
        <f>'[1]P&amp;L by Dept'!BI17</f>
        <v>0</v>
      </c>
      <c r="J17" s="6">
        <f>'[2]SUS Accounts'!L17</f>
        <v>-18795.238513439228</v>
      </c>
      <c r="K17" s="6">
        <f>SUM('[1]P&amp;L by Dept'!BB17:BE17)</f>
        <v>-5798.1764896153682</v>
      </c>
      <c r="L17" s="7">
        <f>'[3]WF Accounts'!P19</f>
        <v>-2238.333333333333</v>
      </c>
      <c r="M17" s="6">
        <f>'Summary Accounts Union YTD'!I17</f>
        <v>-5516.666666666667</v>
      </c>
      <c r="N17" s="6">
        <f t="shared" si="17"/>
        <v>-32348.415003054597</v>
      </c>
      <c r="P17" s="6">
        <f>'[1]P&amp;L by Dept'!DC17</f>
        <v>0</v>
      </c>
      <c r="Q17" s="6">
        <f>'[2]SUS Accounts'!R17</f>
        <v>-22023.78</v>
      </c>
      <c r="R17" s="6">
        <f>SUM('[1]P&amp;L by Dept'!CV17:CY17)</f>
        <v>-6424.26</v>
      </c>
      <c r="S17" s="6">
        <f>'[3]WF Accounts'!X19</f>
        <v>-1014.4100000000001</v>
      </c>
      <c r="T17" s="6">
        <f>'Summary Accounts Union YTD'!N17</f>
        <v>-4194.1100000000006</v>
      </c>
      <c r="U17" s="6">
        <f t="shared" si="18"/>
        <v>-33656.559999999998</v>
      </c>
      <c r="W17" s="6">
        <f>'Summary Accounts Union YTD'!Q17</f>
        <v>0</v>
      </c>
      <c r="X17" s="6">
        <f>'[2]SUS Accounts'!X17</f>
        <v>-22023.78</v>
      </c>
      <c r="Y17" s="6">
        <f>'Summary Accounts Union YTD'!R17</f>
        <v>-33690.575964000083</v>
      </c>
      <c r="Z17" s="6">
        <f>'[3]WF Accounts'!AF19</f>
        <v>-11549.873984110349</v>
      </c>
      <c r="AA17" s="6">
        <f>'Summary Accounts Union YTD'!S17</f>
        <v>34028.24232038753</v>
      </c>
      <c r="AB17" s="6">
        <f t="shared" si="19"/>
        <v>-33235.987627722898</v>
      </c>
    </row>
    <row r="18" spans="1:28">
      <c r="A18" t="s">
        <v>24</v>
      </c>
      <c r="B18" s="6">
        <f>'[1]P&amp;L by Dept'!N18</f>
        <v>0</v>
      </c>
      <c r="C18" s="6">
        <f>'[2]SUS Accounts'!F18</f>
        <v>-1402.82</v>
      </c>
      <c r="D18" s="6">
        <f>SUM('[1]P&amp;L by Dept'!G18:J18)</f>
        <v>0</v>
      </c>
      <c r="E18" s="6">
        <f>'[3]WF Accounts'!H20</f>
        <v>-227.22</v>
      </c>
      <c r="F18" s="6">
        <f>'Summary Accounts Union YTD'!D18</f>
        <v>-1166.07</v>
      </c>
      <c r="G18" s="6">
        <f t="shared" si="16"/>
        <v>-2796.1099999999997</v>
      </c>
      <c r="I18" s="6">
        <f>'[1]P&amp;L by Dept'!BI18</f>
        <v>0</v>
      </c>
      <c r="J18" s="6">
        <f>'[2]SUS Accounts'!L18</f>
        <v>-1580.5616666666667</v>
      </c>
      <c r="K18" s="6">
        <f>SUM('[1]P&amp;L by Dept'!BB18:BE18)</f>
        <v>0</v>
      </c>
      <c r="L18" s="7">
        <f>'[3]WF Accounts'!P20</f>
        <v>-659.01966708348834</v>
      </c>
      <c r="M18" s="6">
        <f>'Summary Accounts Union YTD'!I18</f>
        <v>-814.18206601125962</v>
      </c>
      <c r="N18" s="6">
        <f t="shared" si="17"/>
        <v>-3053.7633997614148</v>
      </c>
      <c r="P18" s="6">
        <f>'[1]P&amp;L by Dept'!DC18</f>
        <v>0</v>
      </c>
      <c r="Q18" s="6">
        <f>'[2]SUS Accounts'!R18</f>
        <v>-360</v>
      </c>
      <c r="R18" s="6">
        <f>SUM('[1]P&amp;L by Dept'!CV18:CY18)</f>
        <v>0</v>
      </c>
      <c r="S18" s="6">
        <f>'[3]WF Accounts'!X20</f>
        <v>-574.04999999999995</v>
      </c>
      <c r="T18" s="6">
        <f>'Summary Accounts Union YTD'!N18</f>
        <v>-810.23</v>
      </c>
      <c r="U18" s="6">
        <f t="shared" si="18"/>
        <v>-1744.28</v>
      </c>
      <c r="W18" s="6">
        <f>'Summary Accounts Union YTD'!Q18</f>
        <v>0</v>
      </c>
      <c r="X18" s="6">
        <f>'[2]SUS Accounts'!X18</f>
        <v>-360</v>
      </c>
      <c r="Y18" s="6">
        <f>'Summary Accounts Union YTD'!R18</f>
        <v>0</v>
      </c>
      <c r="Z18" s="6">
        <f>'[3]WF Accounts'!AF20</f>
        <v>-4031.6256764403288</v>
      </c>
      <c r="AA18" s="6">
        <f>'Summary Accounts Union YTD'!S18</f>
        <v>212363.71527777775</v>
      </c>
      <c r="AB18" s="6">
        <f t="shared" si="19"/>
        <v>207972.08960133741</v>
      </c>
    </row>
    <row r="19" spans="1:28">
      <c r="A19" t="s">
        <v>25</v>
      </c>
      <c r="B19" s="6">
        <f>'[1]P&amp;L by Dept'!N19</f>
        <v>0</v>
      </c>
      <c r="C19" s="6">
        <f>'[2]SUS Accounts'!F19</f>
        <v>-2024.8200000000002</v>
      </c>
      <c r="D19" s="6">
        <f>SUM('[1]P&amp;L by Dept'!G19:J19)</f>
        <v>0</v>
      </c>
      <c r="E19" s="6">
        <f>'[3]WF Accounts'!H21</f>
        <v>-2265</v>
      </c>
      <c r="F19" s="6">
        <f>'Summary Accounts Union YTD'!D19</f>
        <v>0</v>
      </c>
      <c r="G19" s="6">
        <f t="shared" si="16"/>
        <v>-4289.82</v>
      </c>
      <c r="I19" s="6">
        <f>'[1]P&amp;L by Dept'!BI19</f>
        <v>0</v>
      </c>
      <c r="J19" s="6">
        <f>'[2]SUS Accounts'!L19</f>
        <v>-5083.333333333333</v>
      </c>
      <c r="K19" s="6">
        <f>SUM('[1]P&amp;L by Dept'!BB19:BE19)</f>
        <v>0</v>
      </c>
      <c r="L19" s="7">
        <f>'[3]WF Accounts'!P21</f>
        <v>-2396.6131252782966</v>
      </c>
      <c r="M19" s="6">
        <f>'Summary Accounts Union YTD'!I19</f>
        <v>0</v>
      </c>
      <c r="N19" s="6">
        <f t="shared" si="17"/>
        <v>-7479.9464586116301</v>
      </c>
      <c r="P19" s="6">
        <f>'[1]P&amp;L by Dept'!DC19</f>
        <v>0</v>
      </c>
      <c r="Q19" s="6">
        <f>'[2]SUS Accounts'!R19</f>
        <v>-3765.25</v>
      </c>
      <c r="R19" s="6">
        <f>SUM('[1]P&amp;L by Dept'!CV19:CY19)</f>
        <v>0</v>
      </c>
      <c r="S19" s="6">
        <f>'[3]WF Accounts'!X21</f>
        <v>-2946.44</v>
      </c>
      <c r="T19" s="6">
        <f>'Summary Accounts Union YTD'!N19</f>
        <v>0</v>
      </c>
      <c r="U19" s="6">
        <f t="shared" si="18"/>
        <v>-6711.6900000000005</v>
      </c>
      <c r="W19" s="6">
        <f>'Summary Accounts Union YTD'!Q19</f>
        <v>0</v>
      </c>
      <c r="X19" s="6">
        <f>'[2]SUS Accounts'!X19</f>
        <v>-3765.25</v>
      </c>
      <c r="Y19" s="6">
        <f>'Summary Accounts Union YTD'!R19</f>
        <v>0</v>
      </c>
      <c r="Z19" s="6">
        <f>'[3]WF Accounts'!AF21</f>
        <v>-16754.205310867965</v>
      </c>
      <c r="AA19" s="6">
        <f>'Summary Accounts Union YTD'!S19</f>
        <v>0</v>
      </c>
      <c r="AB19" s="6">
        <f t="shared" si="19"/>
        <v>-20519.455310867965</v>
      </c>
    </row>
    <row r="20" spans="1:28">
      <c r="A20" t="s">
        <v>26</v>
      </c>
      <c r="B20" s="6">
        <f>'[1]P&amp;L by Dept'!N20</f>
        <v>0</v>
      </c>
      <c r="C20" s="6">
        <f>'[2]SUS Accounts'!F20</f>
        <v>-18078.523333333334</v>
      </c>
      <c r="D20" s="6">
        <f>SUM('[1]P&amp;L by Dept'!G20:J20)</f>
        <v>0</v>
      </c>
      <c r="E20" s="6">
        <f>'[3]WF Accounts'!H22</f>
        <v>-7665.6666666666661</v>
      </c>
      <c r="F20" s="6">
        <f>'Summary Accounts Union YTD'!D20</f>
        <v>-13936.81</v>
      </c>
      <c r="G20" s="6">
        <f t="shared" si="16"/>
        <v>-39681</v>
      </c>
      <c r="I20" s="6">
        <f>'[1]P&amp;L by Dept'!BI20</f>
        <v>0</v>
      </c>
      <c r="J20" s="6">
        <f>'[2]SUS Accounts'!L20</f>
        <v>-15939.462874779427</v>
      </c>
      <c r="K20" s="6">
        <f>SUM('[1]P&amp;L by Dept'!BB20:BE20)</f>
        <v>-266.66666666666669</v>
      </c>
      <c r="L20" s="7">
        <f>'[3]WF Accounts'!P22</f>
        <v>-12315.138948095348</v>
      </c>
      <c r="M20" s="6">
        <f>'Summary Accounts Union YTD'!I20</f>
        <v>-10577.666666666666</v>
      </c>
      <c r="N20" s="6">
        <f t="shared" si="17"/>
        <v>-39098.935156208106</v>
      </c>
      <c r="P20" s="6">
        <f>'[1]P&amp;L by Dept'!DC20</f>
        <v>0</v>
      </c>
      <c r="Q20" s="6">
        <f>'[2]SUS Accounts'!R20</f>
        <v>-19359</v>
      </c>
      <c r="R20" s="6">
        <f>SUM('[1]P&amp;L by Dept'!CV20:CY20)</f>
        <v>-145</v>
      </c>
      <c r="S20" s="6">
        <f>'[3]WF Accounts'!X22</f>
        <v>-11858.36</v>
      </c>
      <c r="T20" s="6">
        <f>'Summary Accounts Union YTD'!N20</f>
        <v>-11267.9</v>
      </c>
      <c r="U20" s="6">
        <f t="shared" si="18"/>
        <v>-42630.26</v>
      </c>
      <c r="W20" s="6">
        <f>'Summary Accounts Union YTD'!Q20</f>
        <v>0</v>
      </c>
      <c r="X20" s="6">
        <f>'[2]SUS Accounts'!X20</f>
        <v>-20804.400000000001</v>
      </c>
      <c r="Y20" s="6">
        <f>'Summary Accounts Union YTD'!R20</f>
        <v>-1264.8900000000001</v>
      </c>
      <c r="Z20" s="6">
        <f>'[3]WF Accounts'!AF22</f>
        <v>-90375.557629965362</v>
      </c>
      <c r="AA20" s="6">
        <f>'Summary Accounts Union YTD'!S20</f>
        <v>-18613.437830075432</v>
      </c>
      <c r="AB20" s="6">
        <f t="shared" si="19"/>
        <v>-131058.2854600408</v>
      </c>
    </row>
    <row r="21" spans="1:28">
      <c r="A21" t="s">
        <v>27</v>
      </c>
      <c r="B21" s="6">
        <f>'[1]P&amp;L by Dept'!N21</f>
        <v>0</v>
      </c>
      <c r="C21" s="6">
        <f>'[2]SUS Accounts'!F21</f>
        <v>0</v>
      </c>
      <c r="D21" s="6">
        <f>SUM('[1]P&amp;L by Dept'!G21:J21)</f>
        <v>0</v>
      </c>
      <c r="E21" s="6">
        <f>'[3]WF Accounts'!H23</f>
        <v>0</v>
      </c>
      <c r="F21" s="6">
        <f>'Summary Accounts Union YTD'!D21</f>
        <v>-19790.390000000003</v>
      </c>
      <c r="G21" s="6">
        <f t="shared" si="16"/>
        <v>-19790.390000000003</v>
      </c>
      <c r="I21" s="6">
        <f>'[1]P&amp;L by Dept'!BI21</f>
        <v>0</v>
      </c>
      <c r="J21" s="6">
        <f>'[2]SUS Accounts'!L21</f>
        <v>0</v>
      </c>
      <c r="K21" s="6">
        <f>SUM('[1]P&amp;L by Dept'!BB21:BE21)</f>
        <v>0</v>
      </c>
      <c r="L21" s="7">
        <f>'[3]WF Accounts'!P23</f>
        <v>0</v>
      </c>
      <c r="M21" s="6">
        <f>'Summary Accounts Union YTD'!I21</f>
        <v>-29779.033333333333</v>
      </c>
      <c r="N21" s="6">
        <f t="shared" si="17"/>
        <v>-29779.033333333333</v>
      </c>
      <c r="P21" s="6">
        <f>'[1]P&amp;L by Dept'!DC21</f>
        <v>0</v>
      </c>
      <c r="Q21" s="6">
        <f>'[2]SUS Accounts'!R21</f>
        <v>0</v>
      </c>
      <c r="R21" s="6">
        <f>SUM('[1]P&amp;L by Dept'!CV21:CY21)</f>
        <v>0</v>
      </c>
      <c r="S21" s="6">
        <f>'[3]WF Accounts'!X23</f>
        <v>0</v>
      </c>
      <c r="T21" s="6">
        <f>'Summary Accounts Union YTD'!N21</f>
        <v>-21431.360000000001</v>
      </c>
      <c r="U21" s="6">
        <f t="shared" si="18"/>
        <v>-21431.360000000001</v>
      </c>
      <c r="W21" s="6">
        <f>'Summary Accounts Union YTD'!Q21</f>
        <v>0</v>
      </c>
      <c r="X21" s="6">
        <f>'[2]SUS Accounts'!X21</f>
        <v>0</v>
      </c>
      <c r="Y21" s="6">
        <f>'Summary Accounts Union YTD'!R21</f>
        <v>0</v>
      </c>
      <c r="Z21" s="6">
        <f>'[3]WF Accounts'!AF23</f>
        <v>0</v>
      </c>
      <c r="AA21" s="6">
        <f>'Summary Accounts Union YTD'!S21</f>
        <v>174059.84306241429</v>
      </c>
      <c r="AB21" s="6">
        <f t="shared" si="19"/>
        <v>174059.84306241429</v>
      </c>
    </row>
    <row r="22" spans="1:28">
      <c r="A22" t="s">
        <v>28</v>
      </c>
      <c r="B22" s="6">
        <f>'[1]P&amp;L by Dept'!N22</f>
        <v>0</v>
      </c>
      <c r="C22" s="6">
        <f>'[2]SUS Accounts'!F22</f>
        <v>0</v>
      </c>
      <c r="D22" s="6">
        <f>SUM('[1]P&amp;L by Dept'!G22:J22)</f>
        <v>0</v>
      </c>
      <c r="E22" s="6">
        <f>'[3]WF Accounts'!H24</f>
        <v>0</v>
      </c>
      <c r="F22" s="6">
        <f>'Summary Accounts Union YTD'!D22</f>
        <v>-8511.91</v>
      </c>
      <c r="G22" s="6">
        <f t="shared" si="16"/>
        <v>-8511.91</v>
      </c>
      <c r="I22" s="6">
        <f>'[1]P&amp;L by Dept'!BI22</f>
        <v>0</v>
      </c>
      <c r="J22" s="6">
        <f>'[2]SUS Accounts'!L22</f>
        <v>0</v>
      </c>
      <c r="K22" s="6">
        <f>SUM('[1]P&amp;L by Dept'!BB22:BE22)</f>
        <v>0</v>
      </c>
      <c r="L22" s="7">
        <f>'[3]WF Accounts'!P24</f>
        <v>0</v>
      </c>
      <c r="M22" s="6">
        <f>'Summary Accounts Union YTD'!I22</f>
        <v>-9198.3333333333339</v>
      </c>
      <c r="N22" s="6">
        <f t="shared" si="17"/>
        <v>-9198.3333333333339</v>
      </c>
      <c r="P22" s="6">
        <f>'[1]P&amp;L by Dept'!DC22</f>
        <v>0</v>
      </c>
      <c r="Q22" s="6">
        <f>'[2]SUS Accounts'!R22</f>
        <v>0</v>
      </c>
      <c r="R22" s="6">
        <f>SUM('[1]P&amp;L by Dept'!CV22:CY22)</f>
        <v>0</v>
      </c>
      <c r="S22" s="6">
        <f>'[3]WF Accounts'!X24</f>
        <v>0</v>
      </c>
      <c r="T22" s="6">
        <f>'Summary Accounts Union YTD'!N22</f>
        <v>-7208.5</v>
      </c>
      <c r="U22" s="6">
        <f t="shared" si="18"/>
        <v>-7208.5</v>
      </c>
      <c r="W22" s="6">
        <f>'Summary Accounts Union YTD'!Q22</f>
        <v>0</v>
      </c>
      <c r="X22" s="6">
        <f>'[2]SUS Accounts'!X22</f>
        <v>0</v>
      </c>
      <c r="Y22" s="6">
        <f>'Summary Accounts Union YTD'!R22</f>
        <v>0</v>
      </c>
      <c r="Z22" s="6">
        <f>'[3]WF Accounts'!AF24</f>
        <v>0</v>
      </c>
      <c r="AA22" s="6">
        <f>'Summary Accounts Union YTD'!S22</f>
        <v>-94421.650000000009</v>
      </c>
      <c r="AB22" s="6">
        <f t="shared" si="19"/>
        <v>-94421.650000000009</v>
      </c>
    </row>
    <row r="23" spans="1:28">
      <c r="A23" t="s">
        <v>29</v>
      </c>
      <c r="B23" s="11">
        <f t="shared" ref="B23:G23" si="20">SUM(B15:B22)</f>
        <v>0</v>
      </c>
      <c r="C23" s="11">
        <f t="shared" ref="C23" si="21">SUM(C15:C22)</f>
        <v>-50867.703333333338</v>
      </c>
      <c r="D23" s="11">
        <f t="shared" si="20"/>
        <v>-5353.3</v>
      </c>
      <c r="E23" s="11">
        <f t="shared" ref="E23" si="22">SUM(E15:E22)</f>
        <v>-34149.160000000003</v>
      </c>
      <c r="F23" s="11">
        <f t="shared" si="20"/>
        <v>-98635.36</v>
      </c>
      <c r="G23" s="11">
        <f t="shared" si="20"/>
        <v>-189005.52333333335</v>
      </c>
      <c r="I23" s="11">
        <f t="shared" ref="I23:N23" si="23">SUM(I15:I22)</f>
        <v>0</v>
      </c>
      <c r="J23" s="11">
        <f t="shared" si="23"/>
        <v>-44096.952261625047</v>
      </c>
      <c r="K23" s="11">
        <f t="shared" si="23"/>
        <v>-7233.6608940295764</v>
      </c>
      <c r="L23" s="11">
        <f t="shared" si="23"/>
        <v>-41917.391151306758</v>
      </c>
      <c r="M23" s="11">
        <f t="shared" si="23"/>
        <v>-116763.61378873214</v>
      </c>
      <c r="N23" s="11">
        <f t="shared" si="23"/>
        <v>-210011.61809569353</v>
      </c>
      <c r="P23" s="11">
        <f t="shared" ref="P23:U23" si="24">SUM(P15:P22)</f>
        <v>0</v>
      </c>
      <c r="Q23" s="11">
        <f t="shared" si="24"/>
        <v>-49159.66</v>
      </c>
      <c r="R23" s="11">
        <f t="shared" si="24"/>
        <v>-7177.08</v>
      </c>
      <c r="S23" s="11">
        <f t="shared" si="24"/>
        <v>-38764.48333333333</v>
      </c>
      <c r="T23" s="11">
        <f t="shared" si="24"/>
        <v>-112632.49999999999</v>
      </c>
      <c r="U23" s="11">
        <f t="shared" si="24"/>
        <v>-207733.72333333333</v>
      </c>
      <c r="W23" s="11">
        <f t="shared" ref="W23:AB23" si="25">SUM(W15:W22)</f>
        <v>0</v>
      </c>
      <c r="X23" s="11">
        <f t="shared" si="25"/>
        <v>-51409.22</v>
      </c>
      <c r="Y23" s="11">
        <f t="shared" si="25"/>
        <v>-53910.133676064739</v>
      </c>
      <c r="Z23" s="11">
        <f t="shared" si="25"/>
        <v>-261913.40139518221</v>
      </c>
      <c r="AA23" s="11">
        <f t="shared" si="25"/>
        <v>-87863.368810005442</v>
      </c>
      <c r="AB23" s="11">
        <f t="shared" si="25"/>
        <v>-455096.12388125237</v>
      </c>
    </row>
    <row r="24" spans="1:28">
      <c r="B24" s="6"/>
      <c r="C24" s="6"/>
      <c r="D24" s="6"/>
      <c r="E24" s="6"/>
      <c r="F24" s="6"/>
      <c r="G24" s="6"/>
      <c r="I24" s="6"/>
      <c r="J24" s="6"/>
      <c r="K24" s="6"/>
      <c r="L24" s="6"/>
      <c r="M24" s="6"/>
      <c r="N24" s="6"/>
      <c r="P24" s="6"/>
      <c r="Q24" s="6"/>
      <c r="R24" s="6"/>
      <c r="S24" s="6"/>
      <c r="T24" s="6"/>
      <c r="U24" s="6"/>
      <c r="W24" s="6"/>
      <c r="X24" s="6"/>
      <c r="Y24" s="6"/>
      <c r="Z24" s="6"/>
      <c r="AA24" s="6"/>
      <c r="AB24" s="6"/>
    </row>
    <row r="25" spans="1:28">
      <c r="A25" t="s">
        <v>30</v>
      </c>
      <c r="B25" s="12">
        <f t="shared" ref="B25:G25" si="26">SUM(B6,B12,B23)</f>
        <v>74554.333333333328</v>
      </c>
      <c r="C25" s="12">
        <f t="shared" si="26"/>
        <v>77027.79666666672</v>
      </c>
      <c r="D25" s="12">
        <f t="shared" si="26"/>
        <v>7668.4200000000155</v>
      </c>
      <c r="E25" s="12">
        <f t="shared" si="26"/>
        <v>32893.23000000004</v>
      </c>
      <c r="F25" s="12">
        <f t="shared" si="26"/>
        <v>-319805.3</v>
      </c>
      <c r="G25" s="12">
        <f t="shared" si="26"/>
        <v>-127661.51999999993</v>
      </c>
      <c r="I25" s="12">
        <f t="shared" ref="I25:N25" si="27">SUM(I6,I12,I23)</f>
        <v>91208.499999999985</v>
      </c>
      <c r="J25" s="12">
        <f t="shared" si="27"/>
        <v>141998.92624818225</v>
      </c>
      <c r="K25" s="12">
        <f t="shared" si="27"/>
        <v>11790.614079767154</v>
      </c>
      <c r="L25" s="12">
        <f t="shared" si="27"/>
        <v>34468.931415019077</v>
      </c>
      <c r="M25" s="12">
        <f t="shared" si="27"/>
        <v>-356265.59004180622</v>
      </c>
      <c r="N25" s="12">
        <f t="shared" si="27"/>
        <v>-76798.618298837799</v>
      </c>
      <c r="P25" s="12">
        <f t="shared" ref="P25:U25" si="28">SUM(P6,P12,P23)</f>
        <v>77273</v>
      </c>
      <c r="Q25" s="12">
        <f t="shared" si="28"/>
        <v>145413.74999999997</v>
      </c>
      <c r="R25" s="12">
        <f t="shared" si="28"/>
        <v>18408.989999999976</v>
      </c>
      <c r="S25" s="12">
        <f t="shared" si="28"/>
        <v>51277.066666666644</v>
      </c>
      <c r="T25" s="12">
        <f t="shared" si="28"/>
        <v>-353753.18</v>
      </c>
      <c r="U25" s="12">
        <f t="shared" si="28"/>
        <v>-61380.373333333584</v>
      </c>
      <c r="W25" s="12">
        <f t="shared" ref="W25:AB25" si="29">SUM(W6,W12,W23)</f>
        <v>437780</v>
      </c>
      <c r="X25" s="12">
        <f t="shared" si="29"/>
        <v>143599.36000000004</v>
      </c>
      <c r="Y25" s="12">
        <f t="shared" si="29"/>
        <v>210874.8837842971</v>
      </c>
      <c r="Z25" s="12">
        <f t="shared" si="29"/>
        <v>324116.68411367049</v>
      </c>
      <c r="AA25" s="12">
        <f t="shared" si="29"/>
        <v>-1136893.2001914151</v>
      </c>
      <c r="AB25" s="12">
        <f t="shared" si="29"/>
        <v>-20522.2722934474</v>
      </c>
    </row>
    <row r="27" spans="1:28">
      <c r="G27" s="6">
        <f>'[1]Summary by Dept'!F49-'[1]Summary by Dept'!F42</f>
        <v>-127661.5199999999</v>
      </c>
      <c r="N27" s="6">
        <f>'[1]Summary by Dept'!G40</f>
        <v>-76798.598298837838</v>
      </c>
      <c r="U27" s="6">
        <f>'[1]Summary by Dept'!J40</f>
        <v>-61380.373333333438</v>
      </c>
      <c r="AB27" s="6">
        <f>'[1]Summary by Dept'!M40</f>
        <v>2700120.7277065529</v>
      </c>
    </row>
    <row r="28" spans="1:28" ht="42">
      <c r="E28" s="13" t="s">
        <v>31</v>
      </c>
      <c r="F28" s="13"/>
      <c r="G28" s="13"/>
      <c r="H28" s="13"/>
      <c r="I28" s="14" t="s">
        <v>6</v>
      </c>
      <c r="J28" s="14" t="s">
        <v>7</v>
      </c>
      <c r="K28" s="14" t="s">
        <v>8</v>
      </c>
      <c r="L28" s="14" t="s">
        <v>9</v>
      </c>
      <c r="M28" s="15" t="s">
        <v>10</v>
      </c>
      <c r="N28" s="15" t="s">
        <v>11</v>
      </c>
      <c r="O28" s="16"/>
      <c r="P28" s="14" t="s">
        <v>6</v>
      </c>
      <c r="Q28" s="14" t="s">
        <v>7</v>
      </c>
      <c r="R28" s="14" t="s">
        <v>8</v>
      </c>
      <c r="S28" s="14" t="s">
        <v>9</v>
      </c>
      <c r="T28" s="15" t="s">
        <v>10</v>
      </c>
      <c r="U28" s="15" t="s">
        <v>11</v>
      </c>
      <c r="W28" s="14" t="s">
        <v>6</v>
      </c>
      <c r="X28" s="14" t="s">
        <v>7</v>
      </c>
      <c r="Y28" s="14" t="s">
        <v>8</v>
      </c>
      <c r="Z28" s="14" t="s">
        <v>9</v>
      </c>
      <c r="AA28" s="15" t="s">
        <v>10</v>
      </c>
      <c r="AB28" s="15" t="s">
        <v>11</v>
      </c>
    </row>
    <row r="29" spans="1:28"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W29" s="13"/>
      <c r="X29" s="13"/>
      <c r="Y29" s="13"/>
      <c r="Z29" s="13"/>
      <c r="AA29" s="13"/>
      <c r="AB29" s="13"/>
    </row>
    <row r="30" spans="1:28">
      <c r="E30" s="13" t="s">
        <v>12</v>
      </c>
      <c r="F30" s="13"/>
      <c r="G30" s="13"/>
      <c r="H30" s="13"/>
      <c r="I30" s="17">
        <f t="shared" ref="I30:N31" si="30">B4-I4</f>
        <v>-16654.166666666657</v>
      </c>
      <c r="J30" s="17">
        <f t="shared" si="30"/>
        <v>-68622.128763267188</v>
      </c>
      <c r="K30" s="17">
        <f t="shared" si="30"/>
        <v>-13665.240250228599</v>
      </c>
      <c r="L30" s="17">
        <f t="shared" si="30"/>
        <v>1870.5718691345537</v>
      </c>
      <c r="M30" s="17">
        <f t="shared" si="30"/>
        <v>3456.4217855570496</v>
      </c>
      <c r="N30" s="17">
        <f t="shared" si="30"/>
        <v>-93614.542025470873</v>
      </c>
      <c r="O30" s="13"/>
      <c r="P30" s="17">
        <f t="shared" ref="P30:U31" si="31">B4-P4</f>
        <v>-2718.6666666666715</v>
      </c>
      <c r="Q30" s="17">
        <f t="shared" si="31"/>
        <v>57238.540000000037</v>
      </c>
      <c r="R30" s="17">
        <f t="shared" si="31"/>
        <v>-16349.819999999978</v>
      </c>
      <c r="S30" s="17">
        <f t="shared" si="31"/>
        <v>2047.4100000000326</v>
      </c>
      <c r="T30" s="17">
        <f t="shared" si="31"/>
        <v>-3474.7999999999993</v>
      </c>
      <c r="U30" s="17">
        <f t="shared" si="31"/>
        <v>36742.663333333563</v>
      </c>
      <c r="W30" s="17">
        <f>B4-W4</f>
        <v>-363225.66666666669</v>
      </c>
      <c r="X30" s="17">
        <f t="shared" ref="X30:Z31" si="32">C4-X4</f>
        <v>46144.109999999986</v>
      </c>
      <c r="Y30" s="17">
        <f t="shared" si="32"/>
        <v>-866774.26</v>
      </c>
      <c r="Z30" s="17">
        <f t="shared" si="32"/>
        <v>-1501073.4417753085</v>
      </c>
      <c r="AA30" s="17">
        <f>F4-AA4</f>
        <v>-292967.89799999999</v>
      </c>
      <c r="AB30" s="17">
        <f>G4-AB4</f>
        <v>-2977897.1564419754</v>
      </c>
    </row>
    <row r="31" spans="1:28">
      <c r="E31" s="13" t="s">
        <v>13</v>
      </c>
      <c r="F31" s="13"/>
      <c r="G31" s="13"/>
      <c r="H31" s="13"/>
      <c r="I31" s="17">
        <f t="shared" si="30"/>
        <v>0</v>
      </c>
      <c r="J31" s="17">
        <f t="shared" si="30"/>
        <v>27697.596235623001</v>
      </c>
      <c r="K31" s="17">
        <f t="shared" si="30"/>
        <v>7202.2623009001873</v>
      </c>
      <c r="L31" s="17">
        <f t="shared" si="30"/>
        <v>-6011.4428823164344</v>
      </c>
      <c r="M31" s="17">
        <f t="shared" si="30"/>
        <v>47.300948522251559</v>
      </c>
      <c r="N31" s="17">
        <f t="shared" si="30"/>
        <v>28935.716602728993</v>
      </c>
      <c r="O31" s="13"/>
      <c r="P31" s="17">
        <f t="shared" si="31"/>
        <v>0</v>
      </c>
      <c r="Q31" s="17">
        <f t="shared" si="31"/>
        <v>-75144.929999999935</v>
      </c>
      <c r="R31" s="17">
        <f t="shared" si="31"/>
        <v>7340.2300000000068</v>
      </c>
      <c r="S31" s="17">
        <f t="shared" si="31"/>
        <v>-13275.609999999971</v>
      </c>
      <c r="T31" s="17">
        <f t="shared" si="31"/>
        <v>-6.2199999999997146</v>
      </c>
      <c r="U31" s="17">
        <f t="shared" si="31"/>
        <v>-81086.52999999997</v>
      </c>
      <c r="W31" s="17">
        <f>B5-W5</f>
        <v>0</v>
      </c>
      <c r="X31" s="17">
        <f t="shared" si="32"/>
        <v>-75078.249999999942</v>
      </c>
      <c r="Y31" s="17">
        <f t="shared" si="32"/>
        <v>302958.56636999996</v>
      </c>
      <c r="Z31" s="17">
        <f t="shared" si="32"/>
        <v>618971.6744415469</v>
      </c>
      <c r="AA31" s="17">
        <f>F5-AA5</f>
        <v>-3.8799999999813792</v>
      </c>
      <c r="AB31" s="17">
        <f>G5-AB5</f>
        <v>846848.11081154691</v>
      </c>
    </row>
    <row r="32" spans="1:28">
      <c r="E32" s="13" t="s">
        <v>14</v>
      </c>
      <c r="F32" s="13"/>
      <c r="G32" s="13"/>
      <c r="H32" s="13"/>
      <c r="I32" s="18">
        <f t="shared" ref="I32:N32" si="33">SUM(I30:I31)</f>
        <v>-16654.166666666657</v>
      </c>
      <c r="J32" s="18">
        <f t="shared" ref="J32" si="34">SUM(J30:J31)</f>
        <v>-40924.532527644187</v>
      </c>
      <c r="K32" s="18">
        <f t="shared" si="33"/>
        <v>-6462.9779493284113</v>
      </c>
      <c r="L32" s="18">
        <f t="shared" si="33"/>
        <v>-4140.8710131818807</v>
      </c>
      <c r="M32" s="18">
        <f t="shared" si="33"/>
        <v>3503.7227340793011</v>
      </c>
      <c r="N32" s="18">
        <f t="shared" si="33"/>
        <v>-64678.82542274188</v>
      </c>
      <c r="O32" s="13"/>
      <c r="P32" s="18">
        <f t="shared" ref="P32:U32" si="35">SUM(P30:P31)</f>
        <v>-2718.6666666666715</v>
      </c>
      <c r="Q32" s="18">
        <f t="shared" si="35"/>
        <v>-17906.389999999898</v>
      </c>
      <c r="R32" s="18">
        <f t="shared" si="35"/>
        <v>-9009.589999999971</v>
      </c>
      <c r="S32" s="18">
        <f t="shared" si="35"/>
        <v>-11228.199999999939</v>
      </c>
      <c r="T32" s="18">
        <f t="shared" si="35"/>
        <v>-3481.0199999999991</v>
      </c>
      <c r="U32" s="18">
        <f t="shared" si="35"/>
        <v>-44343.866666666407</v>
      </c>
      <c r="W32" s="18">
        <f t="shared" ref="W32:AB32" si="36">SUM(W30:W31)</f>
        <v>-363225.66666666669</v>
      </c>
      <c r="X32" s="18">
        <f t="shared" si="36"/>
        <v>-28934.139999999956</v>
      </c>
      <c r="Y32" s="18">
        <f t="shared" si="36"/>
        <v>-563815.69363000011</v>
      </c>
      <c r="Z32" s="18">
        <f t="shared" si="36"/>
        <v>-882101.76733376156</v>
      </c>
      <c r="AA32" s="18">
        <f t="shared" si="36"/>
        <v>-292971.77799999999</v>
      </c>
      <c r="AB32" s="18">
        <f t="shared" si="36"/>
        <v>-2131049.0456304285</v>
      </c>
    </row>
    <row r="33" spans="5:28">
      <c r="E33" s="13" t="s">
        <v>15</v>
      </c>
      <c r="F33" s="13"/>
      <c r="G33" s="13"/>
      <c r="H33" s="13"/>
      <c r="I33" s="19">
        <f t="shared" ref="I33:N33" si="37">B7-I7</f>
        <v>0</v>
      </c>
      <c r="J33" s="19">
        <f t="shared" si="37"/>
        <v>-3.958288171490465E-3</v>
      </c>
      <c r="K33" s="19">
        <f t="shared" si="37"/>
        <v>2.8639467164354171E-2</v>
      </c>
      <c r="L33" s="19">
        <f t="shared" si="37"/>
        <v>-2.112509744110902E-2</v>
      </c>
      <c r="M33" s="19">
        <f t="shared" si="37"/>
        <v>1.2331288754232395E-2</v>
      </c>
      <c r="N33" s="19">
        <f t="shared" si="37"/>
        <v>-6.6989084239558183E-3</v>
      </c>
      <c r="O33" s="13"/>
      <c r="P33" s="19">
        <f t="shared" ref="P33:U33" si="38">B7-P7</f>
        <v>0</v>
      </c>
      <c r="Q33" s="19">
        <f t="shared" si="38"/>
        <v>-7.095966538164955E-2</v>
      </c>
      <c r="R33" s="19">
        <f t="shared" si="38"/>
        <v>2.0920491034264077E-2</v>
      </c>
      <c r="S33" s="19">
        <f t="shared" si="38"/>
        <v>-5.0109363410486329E-2</v>
      </c>
      <c r="T33" s="19">
        <f t="shared" si="38"/>
        <v>-2.626019788226408E-3</v>
      </c>
      <c r="U33" s="19">
        <f t="shared" si="38"/>
        <v>-5.8432470171811857E-2</v>
      </c>
      <c r="W33" s="19">
        <f>B7-W7</f>
        <v>0</v>
      </c>
      <c r="X33" s="19">
        <f t="shared" ref="X33:Z33" si="39">C7-X7</f>
        <v>-7.6834679831940811E-2</v>
      </c>
      <c r="Y33" s="19">
        <f t="shared" si="39"/>
        <v>2.8949344353119244E-2</v>
      </c>
      <c r="Z33" s="19">
        <f t="shared" si="39"/>
        <v>3.7746857396167011E-3</v>
      </c>
      <c r="AA33" s="19">
        <f>F7-AA7</f>
        <v>-7.8114452086857078E-3</v>
      </c>
      <c r="AB33" s="19">
        <f>G7-AB7</f>
        <v>-8.2758241344573769E-2</v>
      </c>
    </row>
    <row r="34" spans="5:28">
      <c r="E34" s="13"/>
      <c r="F34" s="13"/>
      <c r="G34" s="13"/>
      <c r="H34" s="13"/>
      <c r="I34" s="13"/>
      <c r="J34" s="20"/>
      <c r="K34" s="13"/>
      <c r="L34" s="20"/>
      <c r="M34" s="13"/>
      <c r="N34" s="13"/>
      <c r="O34" s="13"/>
      <c r="P34" s="13"/>
      <c r="Q34" s="20"/>
      <c r="R34" s="13"/>
      <c r="S34" s="20"/>
      <c r="T34" s="13"/>
      <c r="U34" s="13"/>
      <c r="W34" s="13"/>
      <c r="X34" s="20"/>
      <c r="Y34" s="13"/>
      <c r="Z34" s="20"/>
      <c r="AA34" s="13"/>
      <c r="AB34" s="13"/>
    </row>
    <row r="35" spans="5:28">
      <c r="E35" s="13" t="s">
        <v>16</v>
      </c>
      <c r="F35" s="13"/>
      <c r="G35" s="13"/>
      <c r="H35" s="13"/>
      <c r="I35" s="17">
        <f t="shared" ref="I35:N37" si="40">B9-I9</f>
        <v>0</v>
      </c>
      <c r="J35" s="17">
        <f t="shared" si="40"/>
        <v>799.13872676179744</v>
      </c>
      <c r="K35" s="17">
        <f t="shared" si="40"/>
        <v>1272.2397506699053</v>
      </c>
      <c r="L35" s="17">
        <f t="shared" si="40"/>
        <v>833.79286778316964</v>
      </c>
      <c r="M35" s="17">
        <f t="shared" si="40"/>
        <v>8029.122628878511</v>
      </c>
      <c r="N35" s="17">
        <f t="shared" si="40"/>
        <v>10934.293974093394</v>
      </c>
      <c r="O35" s="13"/>
      <c r="P35" s="17">
        <f t="shared" ref="P35:U37" si="41">B9-P9</f>
        <v>0</v>
      </c>
      <c r="Q35" s="17">
        <f t="shared" si="41"/>
        <v>-25957.069999999978</v>
      </c>
      <c r="R35" s="17">
        <f t="shared" si="41"/>
        <v>-2505.7599999999984</v>
      </c>
      <c r="S35" s="17">
        <f t="shared" si="41"/>
        <v>-6849.7500000000036</v>
      </c>
      <c r="T35" s="17">
        <f t="shared" si="41"/>
        <v>-4849.6100000000151</v>
      </c>
      <c r="U35" s="17">
        <f t="shared" si="41"/>
        <v>-40162.189999999944</v>
      </c>
      <c r="W35" s="17">
        <f t="shared" ref="W35:AB37" si="42">B9-W9</f>
        <v>0</v>
      </c>
      <c r="X35" s="17">
        <f t="shared" si="42"/>
        <v>-23506.489999999991</v>
      </c>
      <c r="Y35" s="17">
        <f t="shared" si="42"/>
        <v>100627.66</v>
      </c>
      <c r="Z35" s="17">
        <f t="shared" si="42"/>
        <v>96383.239999999991</v>
      </c>
      <c r="AA35" s="17">
        <f t="shared" si="42"/>
        <v>1102925.7266973816</v>
      </c>
      <c r="AB35" s="17">
        <f t="shared" si="42"/>
        <v>1276430.1366973817</v>
      </c>
    </row>
    <row r="36" spans="5:28">
      <c r="E36" s="13" t="s">
        <v>17</v>
      </c>
      <c r="F36" s="13"/>
      <c r="G36" s="13"/>
      <c r="H36" s="13"/>
      <c r="I36" s="17">
        <f t="shared" si="40"/>
        <v>0</v>
      </c>
      <c r="J36" s="17">
        <f t="shared" si="40"/>
        <v>-18445.532194012223</v>
      </c>
      <c r="K36" s="17">
        <f t="shared" si="40"/>
        <v>-2035.4834418048922</v>
      </c>
      <c r="L36" s="17">
        <f t="shared" si="40"/>
        <v>-5289.5261963878074</v>
      </c>
      <c r="M36" s="17">
        <f t="shared" si="40"/>
        <v>6684.5045780783548</v>
      </c>
      <c r="N36" s="17">
        <f t="shared" si="40"/>
        <v>-19086.037254126568</v>
      </c>
      <c r="O36" s="13"/>
      <c r="P36" s="17">
        <f t="shared" si="41"/>
        <v>0</v>
      </c>
      <c r="Q36" s="17">
        <f t="shared" si="41"/>
        <v>-24694.649999999994</v>
      </c>
      <c r="R36" s="17">
        <f t="shared" si="41"/>
        <v>-2083.5500000000029</v>
      </c>
      <c r="S36" s="17">
        <f t="shared" si="41"/>
        <v>-5426.5499999999956</v>
      </c>
      <c r="T36" s="17">
        <f t="shared" si="41"/>
        <v>12996.840000000004</v>
      </c>
      <c r="U36" s="17">
        <f t="shared" si="41"/>
        <v>-19207.909999999974</v>
      </c>
      <c r="W36" s="17">
        <f t="shared" si="42"/>
        <v>0</v>
      </c>
      <c r="X36" s="17">
        <f t="shared" si="42"/>
        <v>-30767.649999999994</v>
      </c>
      <c r="Y36" s="17">
        <f t="shared" si="42"/>
        <v>209934.92616963823</v>
      </c>
      <c r="Z36" s="17">
        <f t="shared" si="42"/>
        <v>265619.51014834031</v>
      </c>
      <c r="AA36" s="17">
        <f t="shared" si="42"/>
        <v>156473.61000000002</v>
      </c>
      <c r="AB36" s="17">
        <f t="shared" si="42"/>
        <v>601260.39631797851</v>
      </c>
    </row>
    <row r="37" spans="5:28">
      <c r="E37" s="13" t="s">
        <v>18</v>
      </c>
      <c r="F37" s="13"/>
      <c r="G37" s="13"/>
      <c r="H37" s="13"/>
      <c r="I37" s="17">
        <f t="shared" si="40"/>
        <v>0</v>
      </c>
      <c r="J37" s="17">
        <f t="shared" si="40"/>
        <v>370.54748508745251</v>
      </c>
      <c r="K37" s="17">
        <f t="shared" si="40"/>
        <v>1223.6666666666697</v>
      </c>
      <c r="L37" s="17">
        <f t="shared" si="40"/>
        <v>-747.32822453928566</v>
      </c>
      <c r="M37" s="17">
        <f t="shared" si="40"/>
        <v>114.68631203792029</v>
      </c>
      <c r="N37" s="17">
        <f t="shared" si="40"/>
        <v>961.57223925276048</v>
      </c>
      <c r="O37" s="13"/>
      <c r="P37" s="17">
        <f t="shared" si="41"/>
        <v>0</v>
      </c>
      <c r="Q37" s="17">
        <f t="shared" si="41"/>
        <v>1880.2000000000044</v>
      </c>
      <c r="R37" s="17">
        <f t="shared" si="41"/>
        <v>1034.5500000000011</v>
      </c>
      <c r="S37" s="17">
        <f t="shared" si="41"/>
        <v>505.3400000000006</v>
      </c>
      <c r="T37" s="17">
        <f t="shared" si="41"/>
        <v>15284.530000000006</v>
      </c>
      <c r="U37" s="17">
        <f t="shared" si="41"/>
        <v>18704.620000000017</v>
      </c>
      <c r="W37" s="17">
        <f t="shared" si="42"/>
        <v>0</v>
      </c>
      <c r="X37" s="17">
        <f t="shared" si="42"/>
        <v>16095.200000000004</v>
      </c>
      <c r="Y37" s="17">
        <f t="shared" si="42"/>
        <v>1489.8099999999977</v>
      </c>
      <c r="Z37" s="17">
        <f t="shared" si="42"/>
        <v>1111.3216765685324</v>
      </c>
      <c r="AA37" s="17">
        <f t="shared" si="42"/>
        <v>-138567.66731597218</v>
      </c>
      <c r="AB37" s="17">
        <f t="shared" si="42"/>
        <v>-119871.33563940364</v>
      </c>
    </row>
    <row r="38" spans="5:28">
      <c r="E38" s="13" t="s">
        <v>19</v>
      </c>
      <c r="F38" s="13"/>
      <c r="G38" s="13"/>
      <c r="H38" s="13"/>
      <c r="I38" s="21">
        <f t="shared" ref="I38:N38" si="43">SUM(I35:I37)</f>
        <v>0</v>
      </c>
      <c r="J38" s="21">
        <f t="shared" si="43"/>
        <v>-17275.845982162973</v>
      </c>
      <c r="K38" s="21">
        <f t="shared" si="43"/>
        <v>460.42297553168282</v>
      </c>
      <c r="L38" s="21">
        <f t="shared" si="43"/>
        <v>-5203.0615531439234</v>
      </c>
      <c r="M38" s="21">
        <f t="shared" si="43"/>
        <v>14828.313518994786</v>
      </c>
      <c r="N38" s="21">
        <f t="shared" si="43"/>
        <v>-7190.171040780413</v>
      </c>
      <c r="O38" s="13"/>
      <c r="P38" s="21">
        <f t="shared" ref="P38:U38" si="44">SUM(P35:P37)</f>
        <v>0</v>
      </c>
      <c r="Q38" s="21">
        <f t="shared" si="44"/>
        <v>-48771.519999999968</v>
      </c>
      <c r="R38" s="21">
        <f t="shared" si="44"/>
        <v>-3554.76</v>
      </c>
      <c r="S38" s="21">
        <f t="shared" si="44"/>
        <v>-11770.96</v>
      </c>
      <c r="T38" s="21">
        <f t="shared" si="44"/>
        <v>23431.759999999995</v>
      </c>
      <c r="U38" s="21">
        <f t="shared" si="44"/>
        <v>-40665.479999999901</v>
      </c>
      <c r="W38" s="21">
        <f t="shared" ref="W38:AB38" si="45">SUM(W35:W37)</f>
        <v>0</v>
      </c>
      <c r="X38" s="21">
        <f t="shared" si="45"/>
        <v>-38178.939999999981</v>
      </c>
      <c r="Y38" s="21">
        <f t="shared" si="45"/>
        <v>312052.3961696382</v>
      </c>
      <c r="Z38" s="21">
        <f t="shared" si="45"/>
        <v>363114.07182490884</v>
      </c>
      <c r="AA38" s="21">
        <f t="shared" si="45"/>
        <v>1120831.6693814094</v>
      </c>
      <c r="AB38" s="21">
        <f t="shared" si="45"/>
        <v>1757819.1973759565</v>
      </c>
    </row>
    <row r="39" spans="5:28">
      <c r="E39" s="13"/>
      <c r="F39" s="13"/>
      <c r="G39" s="13"/>
      <c r="H39" s="13"/>
      <c r="I39" s="13"/>
      <c r="J39" s="22"/>
      <c r="K39" s="13"/>
      <c r="L39" s="22"/>
      <c r="M39" s="13"/>
      <c r="N39" s="13"/>
      <c r="O39" s="13"/>
      <c r="P39" s="13"/>
      <c r="Q39" s="22"/>
      <c r="R39" s="13"/>
      <c r="S39" s="22"/>
      <c r="T39" s="13"/>
      <c r="U39" s="13"/>
      <c r="W39" s="13"/>
      <c r="X39" s="22"/>
      <c r="Y39" s="13"/>
      <c r="Z39" s="22"/>
      <c r="AA39" s="13"/>
      <c r="AB39" s="13"/>
    </row>
    <row r="40" spans="5:28">
      <c r="E40" s="13" t="s">
        <v>20</v>
      </c>
      <c r="F40" s="13"/>
      <c r="G40" s="13"/>
      <c r="H40" s="13"/>
      <c r="I40" s="13"/>
      <c r="J40" s="22"/>
      <c r="K40" s="13"/>
      <c r="L40" s="22"/>
      <c r="M40" s="13"/>
      <c r="N40" s="13"/>
      <c r="O40" s="13"/>
      <c r="P40" s="13"/>
      <c r="Q40" s="22"/>
      <c r="R40" s="13"/>
      <c r="S40" s="22"/>
      <c r="T40" s="13"/>
      <c r="U40" s="13"/>
      <c r="W40" s="13"/>
      <c r="X40" s="22"/>
      <c r="Y40" s="13"/>
      <c r="Z40" s="22"/>
      <c r="AA40" s="13"/>
      <c r="AB40" s="13"/>
    </row>
    <row r="41" spans="5:28">
      <c r="E41" s="13" t="s">
        <v>21</v>
      </c>
      <c r="F41" s="13"/>
      <c r="G41" s="13"/>
      <c r="H41" s="13"/>
      <c r="I41" s="17">
        <f t="shared" ref="I41:N48" si="46">B15-I15</f>
        <v>0</v>
      </c>
      <c r="J41" s="17">
        <f t="shared" si="46"/>
        <v>475.12008036521365</v>
      </c>
      <c r="K41" s="17">
        <f t="shared" si="46"/>
        <v>718.31773774754151</v>
      </c>
      <c r="L41" s="17">
        <f t="shared" si="46"/>
        <v>5730.0702271552182</v>
      </c>
      <c r="M41" s="17">
        <f t="shared" si="46"/>
        <v>100.45238095238165</v>
      </c>
      <c r="N41" s="17">
        <f t="shared" si="46"/>
        <v>7023.9604262203575</v>
      </c>
      <c r="O41" s="13"/>
      <c r="P41" s="17">
        <f t="shared" ref="P41:U48" si="47">B15-P15</f>
        <v>0</v>
      </c>
      <c r="Q41" s="17">
        <f t="shared" si="47"/>
        <v>1606.8199999999997</v>
      </c>
      <c r="R41" s="17">
        <f t="shared" si="47"/>
        <v>157.32000000000005</v>
      </c>
      <c r="S41" s="17">
        <f t="shared" si="47"/>
        <v>4088.5699999999888</v>
      </c>
      <c r="T41" s="17">
        <f t="shared" si="47"/>
        <v>-1208.7999999999993</v>
      </c>
      <c r="U41" s="17">
        <f t="shared" si="47"/>
        <v>4643.9099999999889</v>
      </c>
      <c r="W41" s="17">
        <f t="shared" ref="W41:AB48" si="48">B15-W15</f>
        <v>0</v>
      </c>
      <c r="X41" s="17">
        <f t="shared" si="48"/>
        <v>1662.81</v>
      </c>
      <c r="Y41" s="17">
        <f t="shared" si="48"/>
        <v>6493.1677120646582</v>
      </c>
      <c r="Z41" s="17">
        <f t="shared" si="48"/>
        <v>117409.17257371037</v>
      </c>
      <c r="AA41" s="17">
        <f t="shared" si="48"/>
        <v>503288.87809523818</v>
      </c>
      <c r="AB41" s="17">
        <f t="shared" si="48"/>
        <v>628854.0283810132</v>
      </c>
    </row>
    <row r="42" spans="5:28">
      <c r="E42" s="13" t="s">
        <v>22</v>
      </c>
      <c r="F42" s="13"/>
      <c r="G42" s="13"/>
      <c r="H42" s="13"/>
      <c r="I42" s="17">
        <f t="shared" si="46"/>
        <v>0</v>
      </c>
      <c r="J42" s="17">
        <f t="shared" si="46"/>
        <v>-2382.7042069588174</v>
      </c>
      <c r="K42" s="17">
        <f t="shared" si="46"/>
        <v>-305</v>
      </c>
      <c r="L42" s="17">
        <f t="shared" si="46"/>
        <v>176.2725170277277</v>
      </c>
      <c r="M42" s="17">
        <f t="shared" si="46"/>
        <v>15208.4093417685</v>
      </c>
      <c r="N42" s="17">
        <f t="shared" si="46"/>
        <v>12696.977651837406</v>
      </c>
      <c r="O42" s="13"/>
      <c r="P42" s="17">
        <f t="shared" si="47"/>
        <v>0</v>
      </c>
      <c r="Q42" s="17">
        <f t="shared" si="47"/>
        <v>-2561.13</v>
      </c>
      <c r="R42" s="17">
        <f t="shared" si="47"/>
        <v>-305</v>
      </c>
      <c r="S42" s="17">
        <f t="shared" si="47"/>
        <v>-119.29000000000002</v>
      </c>
      <c r="T42" s="17">
        <f t="shared" si="47"/>
        <v>23360.329999999994</v>
      </c>
      <c r="U42" s="17">
        <f t="shared" si="47"/>
        <v>20374.909999999996</v>
      </c>
      <c r="W42" s="17">
        <f t="shared" si="48"/>
        <v>0</v>
      </c>
      <c r="X42" s="17">
        <f t="shared" si="48"/>
        <v>-1812.96</v>
      </c>
      <c r="Y42" s="17">
        <f t="shared" si="48"/>
        <v>11706</v>
      </c>
      <c r="Z42" s="17">
        <f t="shared" si="48"/>
        <v>3391.022886754507</v>
      </c>
      <c r="AA42" s="17">
        <f t="shared" si="48"/>
        <v>-153577.66645472863</v>
      </c>
      <c r="AB42" s="17">
        <f t="shared" si="48"/>
        <v>-140293.60356797412</v>
      </c>
    </row>
    <row r="43" spans="5:28">
      <c r="E43" s="13" t="s">
        <v>23</v>
      </c>
      <c r="F43" s="13"/>
      <c r="G43" s="13"/>
      <c r="H43" s="13"/>
      <c r="I43" s="17">
        <f t="shared" si="46"/>
        <v>0</v>
      </c>
      <c r="J43" s="17">
        <f t="shared" si="46"/>
        <v>-5960.3614865607706</v>
      </c>
      <c r="K43" s="17">
        <f t="shared" si="46"/>
        <v>1200.376489615368</v>
      </c>
      <c r="L43" s="17">
        <f t="shared" si="46"/>
        <v>-3350.9966666666669</v>
      </c>
      <c r="M43" s="17">
        <f t="shared" si="46"/>
        <v>-4144.6433333333343</v>
      </c>
      <c r="N43" s="17">
        <f t="shared" si="46"/>
        <v>-12255.624996945397</v>
      </c>
      <c r="O43" s="13"/>
      <c r="P43" s="17">
        <f t="shared" si="47"/>
        <v>0</v>
      </c>
      <c r="Q43" s="17">
        <f t="shared" si="47"/>
        <v>-2731.8199999999997</v>
      </c>
      <c r="R43" s="17">
        <f t="shared" si="47"/>
        <v>1826.46</v>
      </c>
      <c r="S43" s="17">
        <f t="shared" si="47"/>
        <v>-4574.92</v>
      </c>
      <c r="T43" s="17">
        <f t="shared" si="47"/>
        <v>-5467.2000000000007</v>
      </c>
      <c r="U43" s="17">
        <f t="shared" si="47"/>
        <v>-10947.479999999996</v>
      </c>
      <c r="W43" s="17">
        <f t="shared" si="48"/>
        <v>0</v>
      </c>
      <c r="X43" s="17">
        <f t="shared" si="48"/>
        <v>-2731.8199999999997</v>
      </c>
      <c r="Y43" s="17">
        <f t="shared" si="48"/>
        <v>29092.775964000084</v>
      </c>
      <c r="Z43" s="17">
        <f t="shared" si="48"/>
        <v>5960.5439841103489</v>
      </c>
      <c r="AA43" s="17">
        <f t="shared" si="48"/>
        <v>-43689.552320387535</v>
      </c>
      <c r="AB43" s="17">
        <f t="shared" si="48"/>
        <v>-11368.052372277096</v>
      </c>
    </row>
    <row r="44" spans="5:28">
      <c r="E44" s="13" t="s">
        <v>24</v>
      </c>
      <c r="F44" s="13"/>
      <c r="G44" s="13"/>
      <c r="H44" s="13"/>
      <c r="I44" s="17">
        <f t="shared" si="46"/>
        <v>0</v>
      </c>
      <c r="J44" s="17">
        <f t="shared" si="46"/>
        <v>177.74166666666679</v>
      </c>
      <c r="K44" s="17">
        <f t="shared" si="46"/>
        <v>0</v>
      </c>
      <c r="L44" s="17">
        <f t="shared" si="46"/>
        <v>431.79966708348832</v>
      </c>
      <c r="M44" s="17">
        <f t="shared" si="46"/>
        <v>-351.88793398874031</v>
      </c>
      <c r="N44" s="17">
        <f t="shared" si="46"/>
        <v>257.65339976141513</v>
      </c>
      <c r="O44" s="13"/>
      <c r="P44" s="17">
        <f t="shared" si="47"/>
        <v>0</v>
      </c>
      <c r="Q44" s="17">
        <f t="shared" si="47"/>
        <v>-1042.82</v>
      </c>
      <c r="R44" s="17">
        <f t="shared" si="47"/>
        <v>0</v>
      </c>
      <c r="S44" s="17">
        <f t="shared" si="47"/>
        <v>346.82999999999993</v>
      </c>
      <c r="T44" s="17">
        <f t="shared" si="47"/>
        <v>-355.83999999999992</v>
      </c>
      <c r="U44" s="17">
        <f t="shared" si="47"/>
        <v>-1051.8299999999997</v>
      </c>
      <c r="W44" s="17">
        <f t="shared" si="48"/>
        <v>0</v>
      </c>
      <c r="X44" s="17">
        <f t="shared" si="48"/>
        <v>-1042.82</v>
      </c>
      <c r="Y44" s="17">
        <f t="shared" si="48"/>
        <v>0</v>
      </c>
      <c r="Z44" s="17">
        <f t="shared" si="48"/>
        <v>3804.405676440329</v>
      </c>
      <c r="AA44" s="17">
        <f t="shared" si="48"/>
        <v>-213529.78527777776</v>
      </c>
      <c r="AB44" s="17">
        <f t="shared" si="48"/>
        <v>-210768.1996013374</v>
      </c>
    </row>
    <row r="45" spans="5:28">
      <c r="E45" s="13" t="s">
        <v>25</v>
      </c>
      <c r="F45" s="13"/>
      <c r="G45" s="13"/>
      <c r="H45" s="13"/>
      <c r="I45" s="17">
        <f t="shared" si="46"/>
        <v>0</v>
      </c>
      <c r="J45" s="17">
        <f t="shared" si="46"/>
        <v>3058.5133333333329</v>
      </c>
      <c r="K45" s="17">
        <f t="shared" si="46"/>
        <v>0</v>
      </c>
      <c r="L45" s="17">
        <f t="shared" si="46"/>
        <v>131.61312527829659</v>
      </c>
      <c r="M45" s="17">
        <f t="shared" si="46"/>
        <v>0</v>
      </c>
      <c r="N45" s="17">
        <f t="shared" si="46"/>
        <v>3190.1264586116304</v>
      </c>
      <c r="O45" s="13"/>
      <c r="P45" s="17">
        <f t="shared" si="47"/>
        <v>0</v>
      </c>
      <c r="Q45" s="17">
        <f t="shared" si="47"/>
        <v>1740.4299999999998</v>
      </c>
      <c r="R45" s="17">
        <f t="shared" si="47"/>
        <v>0</v>
      </c>
      <c r="S45" s="17">
        <f t="shared" si="47"/>
        <v>681.44</v>
      </c>
      <c r="T45" s="17">
        <f t="shared" si="47"/>
        <v>0</v>
      </c>
      <c r="U45" s="17">
        <f t="shared" si="47"/>
        <v>2421.8700000000008</v>
      </c>
      <c r="W45" s="17">
        <f t="shared" si="48"/>
        <v>0</v>
      </c>
      <c r="X45" s="17">
        <f t="shared" si="48"/>
        <v>1740.4299999999998</v>
      </c>
      <c r="Y45" s="17">
        <f t="shared" si="48"/>
        <v>0</v>
      </c>
      <c r="Z45" s="17">
        <f t="shared" si="48"/>
        <v>14489.205310867965</v>
      </c>
      <c r="AA45" s="17">
        <f t="shared" si="48"/>
        <v>0</v>
      </c>
      <c r="AB45" s="17">
        <f t="shared" si="48"/>
        <v>16229.635310867965</v>
      </c>
    </row>
    <row r="46" spans="5:28">
      <c r="E46" s="13" t="s">
        <v>26</v>
      </c>
      <c r="F46" s="13"/>
      <c r="G46" s="13"/>
      <c r="H46" s="13"/>
      <c r="I46" s="17">
        <f t="shared" si="46"/>
        <v>0</v>
      </c>
      <c r="J46" s="17">
        <f t="shared" si="46"/>
        <v>-2139.0604585539077</v>
      </c>
      <c r="K46" s="17">
        <f t="shared" si="46"/>
        <v>266.66666666666669</v>
      </c>
      <c r="L46" s="17">
        <f t="shared" si="46"/>
        <v>4649.4722814286815</v>
      </c>
      <c r="M46" s="17">
        <f t="shared" si="46"/>
        <v>-3359.1433333333334</v>
      </c>
      <c r="N46" s="17">
        <f t="shared" si="46"/>
        <v>-582.06484379189351</v>
      </c>
      <c r="O46" s="13"/>
      <c r="P46" s="17">
        <f t="shared" si="47"/>
        <v>0</v>
      </c>
      <c r="Q46" s="17">
        <f t="shared" si="47"/>
        <v>1280.4766666666656</v>
      </c>
      <c r="R46" s="17">
        <f t="shared" si="47"/>
        <v>145</v>
      </c>
      <c r="S46" s="17">
        <f t="shared" si="47"/>
        <v>4192.6933333333345</v>
      </c>
      <c r="T46" s="17">
        <f t="shared" si="47"/>
        <v>-2668.91</v>
      </c>
      <c r="U46" s="17">
        <f t="shared" si="47"/>
        <v>2949.260000000002</v>
      </c>
      <c r="W46" s="17">
        <f t="shared" si="48"/>
        <v>0</v>
      </c>
      <c r="X46" s="17">
        <f t="shared" si="48"/>
        <v>2725.876666666667</v>
      </c>
      <c r="Y46" s="17">
        <f t="shared" si="48"/>
        <v>1264.8900000000001</v>
      </c>
      <c r="Z46" s="17">
        <f t="shared" si="48"/>
        <v>82709.890963298691</v>
      </c>
      <c r="AA46" s="17">
        <f t="shared" si="48"/>
        <v>4676.6278300754329</v>
      </c>
      <c r="AB46" s="17">
        <f t="shared" si="48"/>
        <v>91377.285460040803</v>
      </c>
    </row>
    <row r="47" spans="5:28">
      <c r="E47" s="13" t="s">
        <v>27</v>
      </c>
      <c r="F47" s="13"/>
      <c r="G47" s="13"/>
      <c r="H47" s="13"/>
      <c r="I47" s="17">
        <f t="shared" si="46"/>
        <v>0</v>
      </c>
      <c r="J47" s="17">
        <f t="shared" si="46"/>
        <v>0</v>
      </c>
      <c r="K47" s="17">
        <f t="shared" si="46"/>
        <v>0</v>
      </c>
      <c r="L47" s="17">
        <f t="shared" si="46"/>
        <v>0</v>
      </c>
      <c r="M47" s="17">
        <f t="shared" si="46"/>
        <v>9988.6433333333298</v>
      </c>
      <c r="N47" s="17">
        <f t="shared" si="46"/>
        <v>9988.6433333333298</v>
      </c>
      <c r="O47" s="13"/>
      <c r="P47" s="17">
        <f t="shared" si="47"/>
        <v>0</v>
      </c>
      <c r="Q47" s="17">
        <f t="shared" si="47"/>
        <v>0</v>
      </c>
      <c r="R47" s="17">
        <f t="shared" si="47"/>
        <v>0</v>
      </c>
      <c r="S47" s="17">
        <f t="shared" si="47"/>
        <v>0</v>
      </c>
      <c r="T47" s="17">
        <f t="shared" si="47"/>
        <v>1640.9699999999975</v>
      </c>
      <c r="U47" s="17">
        <f t="shared" si="47"/>
        <v>1640.9699999999975</v>
      </c>
      <c r="W47" s="17">
        <f t="shared" si="48"/>
        <v>0</v>
      </c>
      <c r="X47" s="17">
        <f t="shared" si="48"/>
        <v>0</v>
      </c>
      <c r="Y47" s="17">
        <f t="shared" si="48"/>
        <v>0</v>
      </c>
      <c r="Z47" s="17">
        <f t="shared" si="48"/>
        <v>0</v>
      </c>
      <c r="AA47" s="17">
        <f t="shared" si="48"/>
        <v>-193850.23306241431</v>
      </c>
      <c r="AB47" s="17">
        <f t="shared" si="48"/>
        <v>-193850.23306241431</v>
      </c>
    </row>
    <row r="48" spans="5:28">
      <c r="E48" s="13" t="s">
        <v>28</v>
      </c>
      <c r="F48" s="13"/>
      <c r="G48" s="13"/>
      <c r="H48" s="13"/>
      <c r="I48" s="17">
        <f t="shared" si="46"/>
        <v>0</v>
      </c>
      <c r="J48" s="17">
        <f t="shared" si="46"/>
        <v>0</v>
      </c>
      <c r="K48" s="17">
        <f t="shared" si="46"/>
        <v>0</v>
      </c>
      <c r="L48" s="17">
        <f t="shared" si="46"/>
        <v>0</v>
      </c>
      <c r="M48" s="17">
        <f t="shared" si="46"/>
        <v>686.42333333333409</v>
      </c>
      <c r="N48" s="17">
        <f t="shared" si="46"/>
        <v>686.42333333333409</v>
      </c>
      <c r="O48" s="13"/>
      <c r="P48" s="17">
        <f t="shared" si="47"/>
        <v>0</v>
      </c>
      <c r="Q48" s="17">
        <f t="shared" si="47"/>
        <v>0</v>
      </c>
      <c r="R48" s="17">
        <f t="shared" si="47"/>
        <v>0</v>
      </c>
      <c r="S48" s="17">
        <f t="shared" si="47"/>
        <v>0</v>
      </c>
      <c r="T48" s="17">
        <f t="shared" si="47"/>
        <v>-1303.4099999999999</v>
      </c>
      <c r="U48" s="17">
        <f t="shared" si="47"/>
        <v>-1303.4099999999999</v>
      </c>
      <c r="W48" s="17">
        <f t="shared" si="48"/>
        <v>0</v>
      </c>
      <c r="X48" s="17">
        <f t="shared" si="48"/>
        <v>0</v>
      </c>
      <c r="Y48" s="17">
        <f t="shared" si="48"/>
        <v>0</v>
      </c>
      <c r="Z48" s="17">
        <f t="shared" si="48"/>
        <v>0</v>
      </c>
      <c r="AA48" s="17">
        <f t="shared" si="48"/>
        <v>85909.74</v>
      </c>
      <c r="AB48" s="17">
        <f t="shared" si="48"/>
        <v>85909.74</v>
      </c>
    </row>
    <row r="49" spans="5:28">
      <c r="E49" s="13" t="s">
        <v>29</v>
      </c>
      <c r="F49" s="13"/>
      <c r="G49" s="13"/>
      <c r="H49" s="13"/>
      <c r="I49" s="21">
        <f t="shared" ref="I49:N49" si="49">SUM(I41:I48)</f>
        <v>0</v>
      </c>
      <c r="J49" s="21">
        <f t="shared" si="49"/>
        <v>-6770.7510717082823</v>
      </c>
      <c r="K49" s="21">
        <f t="shared" si="49"/>
        <v>1880.3608940295762</v>
      </c>
      <c r="L49" s="21">
        <f t="shared" si="49"/>
        <v>7768.2311513067452</v>
      </c>
      <c r="M49" s="21">
        <f t="shared" si="49"/>
        <v>18128.253788732138</v>
      </c>
      <c r="N49" s="21">
        <f t="shared" si="49"/>
        <v>21006.094762360182</v>
      </c>
      <c r="O49" s="13"/>
      <c r="P49" s="21">
        <f t="shared" ref="P49:U49" si="50">SUM(P41:P48)</f>
        <v>0</v>
      </c>
      <c r="Q49" s="21">
        <f t="shared" si="50"/>
        <v>-1708.0433333333344</v>
      </c>
      <c r="R49" s="21">
        <f t="shared" si="50"/>
        <v>1823.7800000000002</v>
      </c>
      <c r="S49" s="21">
        <f t="shared" si="50"/>
        <v>4615.3233333333228</v>
      </c>
      <c r="T49" s="21">
        <f t="shared" si="50"/>
        <v>13997.139999999992</v>
      </c>
      <c r="U49" s="21">
        <f t="shared" si="50"/>
        <v>18728.19999999999</v>
      </c>
      <c r="W49" s="21">
        <f t="shared" ref="W49:AB49" si="51">SUM(W41:W48)</f>
        <v>0</v>
      </c>
      <c r="X49" s="21">
        <f t="shared" si="51"/>
        <v>541.51666666666688</v>
      </c>
      <c r="Y49" s="21">
        <f t="shared" si="51"/>
        <v>48556.833676064736</v>
      </c>
      <c r="Z49" s="21">
        <f t="shared" si="51"/>
        <v>227764.24139518221</v>
      </c>
      <c r="AA49" s="21">
        <f t="shared" si="51"/>
        <v>-10771.991189994646</v>
      </c>
      <c r="AB49" s="21">
        <f t="shared" si="51"/>
        <v>266090.60054791905</v>
      </c>
    </row>
    <row r="50" spans="5:28">
      <c r="E50" s="13"/>
      <c r="F50" s="13"/>
      <c r="G50" s="13"/>
      <c r="H50" s="13"/>
      <c r="I50" s="22"/>
      <c r="J50" s="22"/>
      <c r="K50" s="22"/>
      <c r="L50" s="22"/>
      <c r="M50" s="22"/>
      <c r="N50" s="22"/>
      <c r="O50" s="13"/>
      <c r="P50" s="22"/>
      <c r="Q50" s="22"/>
      <c r="R50" s="22"/>
      <c r="S50" s="22"/>
      <c r="T50" s="22"/>
      <c r="U50" s="22"/>
      <c r="W50" s="22"/>
      <c r="X50" s="22"/>
      <c r="Y50" s="22"/>
      <c r="Z50" s="22"/>
      <c r="AA50" s="22"/>
      <c r="AB50" s="22"/>
    </row>
    <row r="51" spans="5:28">
      <c r="E51" s="13" t="s">
        <v>30</v>
      </c>
      <c r="F51" s="13"/>
      <c r="G51" s="13"/>
      <c r="H51" s="13"/>
      <c r="I51" s="23">
        <f t="shared" ref="I51:N51" si="52">SUM(I32,I38,I49)</f>
        <v>-16654.166666666657</v>
      </c>
      <c r="J51" s="23">
        <f t="shared" si="52"/>
        <v>-64971.129581515444</v>
      </c>
      <c r="K51" s="23">
        <f t="shared" si="52"/>
        <v>-4122.1940797671523</v>
      </c>
      <c r="L51" s="23">
        <f t="shared" si="52"/>
        <v>-1575.7014150190589</v>
      </c>
      <c r="M51" s="23">
        <f t="shared" si="52"/>
        <v>36460.29004180622</v>
      </c>
      <c r="N51" s="23">
        <f t="shared" si="52"/>
        <v>-50862.901701162104</v>
      </c>
      <c r="O51" s="13"/>
      <c r="P51" s="23">
        <f t="shared" ref="P51:U51" si="53">SUM(P32,P38,P49)</f>
        <v>-2718.6666666666715</v>
      </c>
      <c r="Q51" s="23">
        <f t="shared" si="53"/>
        <v>-68385.953333333193</v>
      </c>
      <c r="R51" s="23">
        <f t="shared" si="53"/>
        <v>-10740.569999999971</v>
      </c>
      <c r="S51" s="23">
        <f t="shared" si="53"/>
        <v>-18383.836666666615</v>
      </c>
      <c r="T51" s="23">
        <f t="shared" si="53"/>
        <v>33947.87999999999</v>
      </c>
      <c r="U51" s="23">
        <f t="shared" si="53"/>
        <v>-66281.146666666318</v>
      </c>
      <c r="W51" s="23">
        <f t="shared" ref="W51:AB51" si="54">SUM(W32,W38,W49)</f>
        <v>-363225.66666666669</v>
      </c>
      <c r="X51" s="23">
        <f t="shared" si="54"/>
        <v>-66571.563333333266</v>
      </c>
      <c r="Y51" s="23">
        <f t="shared" si="54"/>
        <v>-203206.46378429717</v>
      </c>
      <c r="Z51" s="23">
        <f t="shared" si="54"/>
        <v>-291223.45411367051</v>
      </c>
      <c r="AA51" s="23">
        <f t="shared" si="54"/>
        <v>817087.90019141487</v>
      </c>
      <c r="AB51" s="23">
        <f t="shared" si="54"/>
        <v>-107139.24770655297</v>
      </c>
    </row>
  </sheetData>
  <mergeCells count="4">
    <mergeCell ref="B2:G2"/>
    <mergeCell ref="I2:N2"/>
    <mergeCell ref="P2:U2"/>
    <mergeCell ref="W2:AB2"/>
  </mergeCells>
  <pageMargins left="0.7" right="0.7" top="0.75" bottom="0.75" header="0.3" footer="0.3"/>
  <pageSetup paperSize="9" scale="59" orientation="landscape"/>
  <extLst>
    <ext xmlns:mx="http://schemas.microsoft.com/office/mac/excel/2008/main" uri="{64002731-A6B0-56B0-2670-7721B7C09600}">
      <mx:PLV Mode="0" OnePage="0" WScale="0"/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52"/>
  <sheetViews>
    <sheetView topLeftCell="A25" workbookViewId="0">
      <selection activeCell="C16" sqref="C16"/>
    </sheetView>
    <sheetView workbookViewId="1"/>
  </sheetViews>
  <sheetFormatPr baseColWidth="10" defaultColWidth="8.83203125" defaultRowHeight="14" outlineLevelCol="1" x14ac:dyDescent="0"/>
  <cols>
    <col min="1" max="1" width="25.83203125" bestFit="1" customWidth="1"/>
    <col min="4" max="5" width="10.5" bestFit="1" customWidth="1"/>
    <col min="6" max="6" width="4" customWidth="1"/>
    <col min="9" max="10" width="10.5" bestFit="1" customWidth="1"/>
    <col min="11" max="11" width="4.1640625" customWidth="1"/>
    <col min="14" max="15" width="10.5" bestFit="1" customWidth="1"/>
    <col min="16" max="16" width="3" customWidth="1"/>
    <col min="17" max="18" width="0" hidden="1" customWidth="1" outlineLevel="1"/>
    <col min="19" max="20" width="10.5" hidden="1" customWidth="1" outlineLevel="1"/>
    <col min="21" max="21" width="8.83203125" collapsed="1"/>
  </cols>
  <sheetData>
    <row r="1" spans="1:20">
      <c r="A1" s="1" t="s">
        <v>0</v>
      </c>
      <c r="B1" s="2" t="str">
        <f>'[1]105 unio vending'!A3</f>
        <v>Management Accounts to September 2019</v>
      </c>
    </row>
    <row r="2" spans="1:20" ht="30" customHeight="1">
      <c r="A2" t="s">
        <v>1</v>
      </c>
      <c r="B2" s="115" t="s">
        <v>2</v>
      </c>
      <c r="C2" s="115"/>
      <c r="D2" s="115"/>
      <c r="E2" s="115"/>
      <c r="G2" s="115" t="s">
        <v>3</v>
      </c>
      <c r="H2" s="115"/>
      <c r="I2" s="115"/>
      <c r="J2" s="115"/>
      <c r="L2" s="115" t="s">
        <v>4</v>
      </c>
      <c r="M2" s="115"/>
      <c r="N2" s="115"/>
      <c r="O2" s="115"/>
      <c r="Q2" s="115" t="s">
        <v>5</v>
      </c>
      <c r="R2" s="115"/>
      <c r="S2" s="115"/>
      <c r="T2" s="115"/>
    </row>
    <row r="3" spans="1:20" ht="36.75" customHeight="1">
      <c r="B3" s="24" t="s">
        <v>12</v>
      </c>
      <c r="C3" s="24" t="s">
        <v>32</v>
      </c>
      <c r="D3" s="24" t="s">
        <v>10</v>
      </c>
      <c r="E3" s="24" t="s">
        <v>11</v>
      </c>
      <c r="G3" s="24" t="s">
        <v>12</v>
      </c>
      <c r="H3" s="24" t="s">
        <v>32</v>
      </c>
      <c r="I3" s="24" t="s">
        <v>10</v>
      </c>
      <c r="J3" s="24" t="s">
        <v>11</v>
      </c>
      <c r="L3" s="24" t="s">
        <v>12</v>
      </c>
      <c r="M3" s="24" t="s">
        <v>32</v>
      </c>
      <c r="N3" s="24" t="s">
        <v>10</v>
      </c>
      <c r="O3" s="24" t="s">
        <v>11</v>
      </c>
      <c r="Q3" s="24" t="s">
        <v>12</v>
      </c>
      <c r="R3" s="24" t="s">
        <v>32</v>
      </c>
      <c r="S3" s="24" t="s">
        <v>10</v>
      </c>
      <c r="T3" s="24" t="s">
        <v>11</v>
      </c>
    </row>
    <row r="4" spans="1:20">
      <c r="A4" t="s">
        <v>12</v>
      </c>
      <c r="B4" s="6">
        <f>'[1]P&amp;L by Dept'!N4</f>
        <v>74554.333333333328</v>
      </c>
      <c r="C4" s="6">
        <f>SUM('[1]P&amp;L by Dept'!G4:J4)</f>
        <v>86227.85</v>
      </c>
      <c r="D4" s="6">
        <f>'Summary Accounts Charity YTD'!I4</f>
        <v>9549.4500000000007</v>
      </c>
      <c r="E4" s="6">
        <f>SUM(B4:D4)</f>
        <v>170331.63333333336</v>
      </c>
      <c r="G4" s="6">
        <f>'[1]P&amp;L by Dept'!BI4</f>
        <v>91208.499999999985</v>
      </c>
      <c r="H4" s="6">
        <f>SUM('[1]P&amp;L by Dept'!BB4:BE4)</f>
        <v>99893.090250228604</v>
      </c>
      <c r="I4" s="6">
        <f>'[1]P&amp;L by Dept'!BN4-SUM('Summary Accounts Union YTD'!G4:H4)</f>
        <v>6093.0282144429511</v>
      </c>
      <c r="J4" s="6">
        <f>SUM(G4:I4)</f>
        <v>197194.61846467154</v>
      </c>
      <c r="L4" s="6">
        <f>'[1]P&amp;L by Dept'!DC4</f>
        <v>77273</v>
      </c>
      <c r="M4" s="6">
        <f>SUM('[1]P&amp;L by Dept'!CV4:CY4)</f>
        <v>102577.66999999998</v>
      </c>
      <c r="N4" s="6">
        <f>'[1]P&amp;L by Dept'!DG4-SUM('Summary Accounts Union YTD'!L4:M4)</f>
        <v>13024.25</v>
      </c>
      <c r="O4" s="6">
        <f>SUM(L4:N4)</f>
        <v>192874.91999999998</v>
      </c>
      <c r="Q4" s="6">
        <f>'[1]P&amp;L by Dept'!DU4</f>
        <v>437780</v>
      </c>
      <c r="R4" s="6">
        <f>SUM('[1]P&amp;L by Dept'!DO4:DR4)</f>
        <v>953002.11</v>
      </c>
      <c r="S4" s="6">
        <f>'[1]P&amp;L by Dept'!DY4-SUM('Summary Accounts Union YTD'!Q4:R4)</f>
        <v>302517.348</v>
      </c>
      <c r="T4" s="6">
        <f>SUM(Q4:S4)</f>
        <v>1693299.4579999999</v>
      </c>
    </row>
    <row r="5" spans="1:20">
      <c r="A5" t="s">
        <v>13</v>
      </c>
      <c r="B5" s="6">
        <f>'[1]P&amp;L by Dept'!N5</f>
        <v>0</v>
      </c>
      <c r="C5" s="6">
        <f>SUM('[1]P&amp;L by Dept'!G5:J5)</f>
        <v>-27394.149999999998</v>
      </c>
      <c r="D5" s="6">
        <f>'Summary Accounts Charity YTD'!I5</f>
        <v>-76.900000000000006</v>
      </c>
      <c r="E5" s="6">
        <f>SUM(B5:D5)</f>
        <v>-27471.05</v>
      </c>
      <c r="G5" s="6">
        <f>'[1]P&amp;L by Dept'!BI5</f>
        <v>0</v>
      </c>
      <c r="H5" s="6">
        <f>SUM('[1]P&amp;L by Dept'!BB5:BE5)</f>
        <v>-34596.412300900185</v>
      </c>
      <c r="I5" s="6">
        <f>'[1]P&amp;L by Dept'!BN5-SUM('Summary Accounts Union YTD'!G5:H5)</f>
        <v>-124.20094852225157</v>
      </c>
      <c r="J5" s="6">
        <f>SUM(G5:I5)</f>
        <v>-34720.613249422437</v>
      </c>
      <c r="L5" s="6">
        <f>'[1]P&amp;L by Dept'!DC5</f>
        <v>0</v>
      </c>
      <c r="M5" s="6">
        <f>SUM('[1]P&amp;L by Dept'!CV5:CY5)</f>
        <v>-34734.380000000005</v>
      </c>
      <c r="N5" s="6">
        <f>'[1]P&amp;L by Dept'!DG5-SUM('Summary Accounts Union YTD'!L5:M5)</f>
        <v>-70.680000000000291</v>
      </c>
      <c r="O5" s="6">
        <f>SUM(L5:N5)</f>
        <v>-34805.060000000005</v>
      </c>
      <c r="Q5" s="6">
        <f>'[1]P&amp;L by Dept'!DU5</f>
        <v>0</v>
      </c>
      <c r="R5" s="6">
        <f>SUM('[1]P&amp;L by Dept'!DO5:DR5)</f>
        <v>-330352.71636999998</v>
      </c>
      <c r="S5" s="6">
        <f>'[1]P&amp;L by Dept'!DY5-SUM('Summary Accounts Union YTD'!Q5:R5)</f>
        <v>-73.020000000018626</v>
      </c>
      <c r="T5" s="6">
        <f>SUM(Q5:S5)</f>
        <v>-330425.73637</v>
      </c>
    </row>
    <row r="6" spans="1:20">
      <c r="A6" t="s">
        <v>14</v>
      </c>
      <c r="B6" s="8">
        <f t="shared" ref="B6:E6" si="0">SUM(B4:B5)</f>
        <v>74554.333333333328</v>
      </c>
      <c r="C6" s="8">
        <f t="shared" si="0"/>
        <v>58833.700000000012</v>
      </c>
      <c r="D6" s="8">
        <f t="shared" si="0"/>
        <v>9472.5500000000011</v>
      </c>
      <c r="E6" s="8">
        <f t="shared" si="0"/>
        <v>142860.58333333337</v>
      </c>
      <c r="G6" s="8">
        <f t="shared" ref="G6:J6" si="1">SUM(G4:G5)</f>
        <v>91208.499999999985</v>
      </c>
      <c r="H6" s="8">
        <f t="shared" si="1"/>
        <v>65296.677949328419</v>
      </c>
      <c r="I6" s="8">
        <f t="shared" si="1"/>
        <v>5968.8272659206996</v>
      </c>
      <c r="J6" s="8">
        <f t="shared" si="1"/>
        <v>162474.00521524911</v>
      </c>
      <c r="L6" s="8">
        <f t="shared" ref="L6:O6" si="2">SUM(L4:L5)</f>
        <v>77273</v>
      </c>
      <c r="M6" s="8">
        <f t="shared" si="2"/>
        <v>67843.289999999979</v>
      </c>
      <c r="N6" s="8">
        <f t="shared" si="2"/>
        <v>12953.57</v>
      </c>
      <c r="O6" s="8">
        <f t="shared" si="2"/>
        <v>158069.85999999999</v>
      </c>
      <c r="Q6" s="8">
        <f t="shared" ref="Q6:T6" si="3">SUM(Q4:Q5)</f>
        <v>437780</v>
      </c>
      <c r="R6" s="8">
        <f t="shared" si="3"/>
        <v>622649.39363000006</v>
      </c>
      <c r="S6" s="8">
        <f t="shared" si="3"/>
        <v>302444.32799999998</v>
      </c>
      <c r="T6" s="8">
        <f t="shared" si="3"/>
        <v>1362873.7216299998</v>
      </c>
    </row>
    <row r="7" spans="1:20">
      <c r="A7" t="s">
        <v>15</v>
      </c>
      <c r="B7" s="9">
        <f>B6/B4</f>
        <v>1</v>
      </c>
      <c r="C7" s="9">
        <f t="shared" ref="C7:E7" si="4">C6/C4</f>
        <v>0.68230507892751602</v>
      </c>
      <c r="D7" s="9">
        <f t="shared" si="4"/>
        <v>0.99194718020409556</v>
      </c>
      <c r="E7" s="9">
        <f t="shared" si="4"/>
        <v>0.83872021031912458</v>
      </c>
      <c r="G7" s="9">
        <f>G6/G4</f>
        <v>1</v>
      </c>
      <c r="H7" s="9">
        <f t="shared" ref="H7:J7" si="5">H6/H4</f>
        <v>0.65366561176316185</v>
      </c>
      <c r="I7" s="9">
        <f t="shared" si="5"/>
        <v>0.97961589144986316</v>
      </c>
      <c r="J7" s="9">
        <f t="shared" si="5"/>
        <v>0.82392717651347669</v>
      </c>
      <c r="L7" s="9">
        <f>L6/L4</f>
        <v>1</v>
      </c>
      <c r="M7" s="9">
        <f t="shared" ref="M7:O7" si="6">M6/M4</f>
        <v>0.66138458789325194</v>
      </c>
      <c r="N7" s="9">
        <f t="shared" si="6"/>
        <v>0.99457319999232197</v>
      </c>
      <c r="O7" s="9">
        <f t="shared" si="6"/>
        <v>0.81954595237161987</v>
      </c>
      <c r="Q7" s="9">
        <f>Q6/Q4</f>
        <v>1</v>
      </c>
      <c r="R7" s="9">
        <f t="shared" ref="R7:T7" si="7">R6/R4</f>
        <v>0.65335573457439677</v>
      </c>
      <c r="S7" s="9">
        <f t="shared" si="7"/>
        <v>0.99975862541278127</v>
      </c>
      <c r="T7" s="9">
        <f t="shared" si="7"/>
        <v>0.80486278737709249</v>
      </c>
    </row>
    <row r="8" spans="1:20">
      <c r="B8" s="10"/>
      <c r="C8" s="10"/>
      <c r="D8" s="10"/>
      <c r="E8" s="10"/>
      <c r="G8" s="10"/>
      <c r="H8" s="10"/>
      <c r="I8" s="10"/>
      <c r="J8" s="10"/>
      <c r="L8" s="10"/>
      <c r="M8" s="10"/>
      <c r="N8" s="10"/>
      <c r="O8" s="10"/>
      <c r="Q8" s="10"/>
      <c r="R8" s="10"/>
      <c r="S8" s="10"/>
      <c r="T8" s="10"/>
    </row>
    <row r="9" spans="1:20">
      <c r="A9" t="s">
        <v>16</v>
      </c>
      <c r="B9" s="6">
        <f>'[1]P&amp;L by Dept'!N9</f>
        <v>0</v>
      </c>
      <c r="C9" s="6">
        <f>SUM('[1]P&amp;L by Dept'!G9:J9)</f>
        <v>-20426.239999999998</v>
      </c>
      <c r="D9" s="6">
        <f>'Summary Accounts Charity YTD'!I9</f>
        <v>-202416.13</v>
      </c>
      <c r="E9" s="6">
        <f t="shared" ref="E9:E11" si="8">SUM(B9:D9)</f>
        <v>-222842.37</v>
      </c>
      <c r="G9" s="6">
        <f>'[1]P&amp;L by Dept'!BI9</f>
        <v>0</v>
      </c>
      <c r="H9" s="6">
        <f>SUM('[1]P&amp;L by Dept'!BB9:BE9)</f>
        <v>-21698.479750669903</v>
      </c>
      <c r="I9" s="6">
        <f>'[1]P&amp;L by Dept'!BN9-SUM('Summary Accounts Union YTD'!G9:H9)</f>
        <v>-210445.25262887852</v>
      </c>
      <c r="J9" s="6">
        <f t="shared" ref="J9:J11" si="9">SUM(G9:I9)</f>
        <v>-232143.73237954843</v>
      </c>
      <c r="L9" s="6">
        <f>'[1]P&amp;L by Dept'!DC9</f>
        <v>0</v>
      </c>
      <c r="M9" s="6">
        <f>SUM('[1]P&amp;L by Dept'!CV9:CY9)</f>
        <v>-17920.48</v>
      </c>
      <c r="N9" s="6">
        <f>'[1]P&amp;L by Dept'!DG9-SUM('Summary Accounts Union YTD'!L9:M9)</f>
        <v>-197566.52</v>
      </c>
      <c r="O9" s="6">
        <f t="shared" ref="O9:O11" si="10">SUM(L9:N9)</f>
        <v>-215487</v>
      </c>
      <c r="Q9" s="6">
        <f>'[1]P&amp;L by Dept'!DU9</f>
        <v>0</v>
      </c>
      <c r="R9" s="6">
        <f>SUM('[1]P&amp;L by Dept'!DO9:DR9)</f>
        <v>-121053.90000000001</v>
      </c>
      <c r="S9" s="6">
        <f>'[1]P&amp;L by Dept'!DY9-SUM('Summary Accounts Union YTD'!Q9:R9)</f>
        <v>-1305341.8566973817</v>
      </c>
      <c r="T9" s="6">
        <f t="shared" ref="T9:T11" si="11">SUM(Q9:S9)</f>
        <v>-1426395.7566973816</v>
      </c>
    </row>
    <row r="10" spans="1:20">
      <c r="A10" t="s">
        <v>17</v>
      </c>
      <c r="B10" s="6">
        <f>'[1]P&amp;L by Dept'!N10</f>
        <v>0</v>
      </c>
      <c r="C10" s="6">
        <f>SUM('[1]P&amp;L by Dept'!G10:J10)</f>
        <v>-25385.74</v>
      </c>
      <c r="D10" s="6">
        <f>'Summary Accounts Charity YTD'!I10</f>
        <v>-11319.91</v>
      </c>
      <c r="E10" s="6">
        <f t="shared" si="8"/>
        <v>-36705.65</v>
      </c>
      <c r="G10" s="6">
        <f>'[1]P&amp;L by Dept'!BI10</f>
        <v>0</v>
      </c>
      <c r="H10" s="6">
        <f>SUM('[1]P&amp;L by Dept'!BB10:BE10)</f>
        <v>-23350.256558195109</v>
      </c>
      <c r="I10" s="6">
        <f>'[1]P&amp;L by Dept'!BN10-SUM('Summary Accounts Union YTD'!G10:H10)</f>
        <v>-18004.414578078355</v>
      </c>
      <c r="J10" s="6">
        <f t="shared" si="9"/>
        <v>-41354.671136273464</v>
      </c>
      <c r="L10" s="6">
        <f>'[1]P&amp;L by Dept'!DC10</f>
        <v>0</v>
      </c>
      <c r="M10" s="6">
        <f>SUM('[1]P&amp;L by Dept'!CV10:CY10)</f>
        <v>-23302.19</v>
      </c>
      <c r="N10" s="6">
        <f>'[1]P&amp;L by Dept'!DG10-SUM('Summary Accounts Union YTD'!L10:M10)</f>
        <v>-24316.750000000004</v>
      </c>
      <c r="O10" s="6">
        <f t="shared" si="10"/>
        <v>-47618.94</v>
      </c>
      <c r="Q10" s="6">
        <f>'[1]P&amp;L by Dept'!DU10</f>
        <v>0</v>
      </c>
      <c r="R10" s="6">
        <f>SUM('[1]P&amp;L by Dept'!DO10:DR10)</f>
        <v>-235320.66616963822</v>
      </c>
      <c r="S10" s="6">
        <f>'[1]P&amp;L by Dept'!DY10-SUM('Summary Accounts Union YTD'!Q10:R10)</f>
        <v>-167793.52000000002</v>
      </c>
      <c r="T10" s="6">
        <f t="shared" si="11"/>
        <v>-403114.18616963824</v>
      </c>
    </row>
    <row r="11" spans="1:20">
      <c r="A11" t="s">
        <v>18</v>
      </c>
      <c r="B11" s="6">
        <f>'[1]P&amp;L by Dept'!N11</f>
        <v>0</v>
      </c>
      <c r="C11" s="6">
        <f>SUM('[1]P&amp;L by Dept'!G11:J11)</f>
        <v>0</v>
      </c>
      <c r="D11" s="6">
        <f>'Summary Accounts Charity YTD'!I11</f>
        <v>-16906.449999999997</v>
      </c>
      <c r="E11" s="6">
        <f t="shared" si="8"/>
        <v>-16906.449999999997</v>
      </c>
      <c r="G11" s="6">
        <f>'[1]P&amp;L by Dept'!BI11</f>
        <v>0</v>
      </c>
      <c r="H11" s="6">
        <f>SUM('[1]P&amp;L by Dept'!BB11:BE11)</f>
        <v>-1223.6666666666697</v>
      </c>
      <c r="I11" s="6">
        <f>'[1]P&amp;L by Dept'!BN11-SUM('Summary Accounts Union YTD'!G11:H11)</f>
        <v>-17021.136312037917</v>
      </c>
      <c r="J11" s="6">
        <f t="shared" si="9"/>
        <v>-18244.802978704589</v>
      </c>
      <c r="L11" s="6">
        <f>'[1]P&amp;L by Dept'!DC11</f>
        <v>0</v>
      </c>
      <c r="M11" s="6">
        <f>SUM('[1]P&amp;L by Dept'!CV11:CY11)</f>
        <v>-1034.5500000000011</v>
      </c>
      <c r="N11" s="6">
        <f>'[1]P&amp;L by Dept'!DG11-SUM('Summary Accounts Union YTD'!L11:M11)</f>
        <v>-32190.980000000003</v>
      </c>
      <c r="O11" s="6">
        <f t="shared" si="10"/>
        <v>-33225.530000000006</v>
      </c>
      <c r="Q11" s="6">
        <f>'[1]P&amp;L by Dept'!DU11</f>
        <v>0</v>
      </c>
      <c r="R11" s="6">
        <f>SUM('[1]P&amp;L by Dept'!DO11:DR11)</f>
        <v>-1489.8099999999977</v>
      </c>
      <c r="S11" s="6">
        <f>'[1]P&amp;L by Dept'!DY11-SUM('Summary Accounts Union YTD'!Q11:R11)</f>
        <v>121661.21731597219</v>
      </c>
      <c r="T11" s="6">
        <f t="shared" si="11"/>
        <v>120171.40731597219</v>
      </c>
    </row>
    <row r="12" spans="1:20">
      <c r="A12" t="s">
        <v>19</v>
      </c>
      <c r="B12" s="11">
        <f t="shared" ref="B12:E12" si="12">SUM(B9:B11)</f>
        <v>0</v>
      </c>
      <c r="C12" s="11">
        <f t="shared" si="12"/>
        <v>-45811.979999999996</v>
      </c>
      <c r="D12" s="11">
        <f t="shared" si="12"/>
        <v>-230642.49</v>
      </c>
      <c r="E12" s="11">
        <f t="shared" si="12"/>
        <v>-276454.46999999997</v>
      </c>
      <c r="G12" s="11">
        <f t="shared" ref="G12:J12" si="13">SUM(G9:G11)</f>
        <v>0</v>
      </c>
      <c r="H12" s="11">
        <f t="shared" si="13"/>
        <v>-46272.402975531688</v>
      </c>
      <c r="I12" s="11">
        <f t="shared" si="13"/>
        <v>-245470.80351899477</v>
      </c>
      <c r="J12" s="11">
        <f t="shared" si="13"/>
        <v>-291743.20649452647</v>
      </c>
      <c r="L12" s="11">
        <f t="shared" ref="L12:O12" si="14">SUM(L9:L11)</f>
        <v>0</v>
      </c>
      <c r="M12" s="11">
        <f t="shared" si="14"/>
        <v>-42257.22</v>
      </c>
      <c r="N12" s="11">
        <f t="shared" si="14"/>
        <v>-254074.25</v>
      </c>
      <c r="O12" s="11">
        <f t="shared" si="14"/>
        <v>-296331.47000000003</v>
      </c>
      <c r="Q12" s="11">
        <f t="shared" ref="Q12:T12" si="15">SUM(Q9:Q11)</f>
        <v>0</v>
      </c>
      <c r="R12" s="11">
        <f t="shared" si="15"/>
        <v>-357864.37616963824</v>
      </c>
      <c r="S12" s="11">
        <f t="shared" si="15"/>
        <v>-1351474.1593814096</v>
      </c>
      <c r="T12" s="11">
        <f t="shared" si="15"/>
        <v>-1709338.5355510477</v>
      </c>
    </row>
    <row r="13" spans="1:20">
      <c r="B13" s="6"/>
      <c r="C13" s="6"/>
      <c r="D13" s="6"/>
      <c r="E13" s="6"/>
      <c r="G13" s="6"/>
      <c r="H13" s="6"/>
      <c r="I13" s="6"/>
      <c r="J13" s="6"/>
      <c r="L13" s="6"/>
      <c r="M13" s="6"/>
      <c r="N13" s="6"/>
      <c r="O13" s="6"/>
      <c r="Q13" s="6"/>
      <c r="R13" s="6"/>
      <c r="S13" s="6"/>
      <c r="T13" s="6"/>
    </row>
    <row r="14" spans="1:20">
      <c r="A14" t="s">
        <v>20</v>
      </c>
      <c r="B14" s="6"/>
      <c r="C14" s="6"/>
      <c r="D14" s="6"/>
      <c r="E14" s="6"/>
      <c r="G14" s="6"/>
      <c r="H14" s="6"/>
      <c r="I14" s="6"/>
      <c r="J14" s="6"/>
      <c r="L14" s="6"/>
      <c r="M14" s="6"/>
      <c r="N14" s="6"/>
      <c r="O14" s="6"/>
      <c r="Q14" s="6"/>
      <c r="R14" s="6"/>
      <c r="S14" s="6"/>
      <c r="T14" s="6"/>
    </row>
    <row r="15" spans="1:20">
      <c r="A15" t="s">
        <v>21</v>
      </c>
      <c r="B15" s="6">
        <f>'[1]P&amp;L by Dept'!N15</f>
        <v>0</v>
      </c>
      <c r="C15" s="6">
        <f>SUM('[1]P&amp;L by Dept'!G15:J15)</f>
        <v>-450.5</v>
      </c>
      <c r="D15" s="6">
        <f>'Summary Accounts Charity YTD'!I15</f>
        <v>-17997.88</v>
      </c>
      <c r="E15" s="6">
        <f t="shared" ref="E15:E22" si="16">SUM(B15:D15)</f>
        <v>-18448.38</v>
      </c>
      <c r="G15" s="6">
        <f>'[1]P&amp;L by Dept'!BI15</f>
        <v>0</v>
      </c>
      <c r="H15" s="6">
        <f>SUM('[1]P&amp;L by Dept'!BB15:BE15)</f>
        <v>-1168.8177377475415</v>
      </c>
      <c r="I15" s="6">
        <f>'[1]P&amp;L by Dept'!BN15-SUM('Summary Accounts Union YTD'!G15:H15)</f>
        <v>-18098.332380952383</v>
      </c>
      <c r="J15" s="6">
        <f t="shared" ref="J15:J22" si="17">SUM(G15:I15)</f>
        <v>-19267.150118699923</v>
      </c>
      <c r="L15" s="6">
        <f>'[1]P&amp;L by Dept'!DC15</f>
        <v>0</v>
      </c>
      <c r="M15" s="6">
        <f>SUM('[1]P&amp;L by Dept'!CV15:CY15)</f>
        <v>-607.82000000000005</v>
      </c>
      <c r="N15" s="6">
        <f>'[1]P&amp;L by Dept'!DG15-SUM('Summary Accounts Union YTD'!L15:M15)</f>
        <v>-16789.080000000002</v>
      </c>
      <c r="O15" s="6">
        <f t="shared" ref="O15:O22" si="18">SUM(L15:N15)</f>
        <v>-17396.900000000001</v>
      </c>
      <c r="Q15" s="6">
        <f>'[1]P&amp;L by Dept'!DU15</f>
        <v>0</v>
      </c>
      <c r="R15" s="6">
        <f>SUM('[1]P&amp;L by Dept'!DO15:DR15)</f>
        <v>-6943.6677120646582</v>
      </c>
      <c r="S15" s="6">
        <f>'[1]P&amp;L by Dept'!DY15-SUM('Summary Accounts Union YTD'!Q15:R15)</f>
        <v>-521286.75809523818</v>
      </c>
      <c r="T15" s="6">
        <f t="shared" ref="T15:T22" si="19">SUM(Q15:S15)</f>
        <v>-528230.42580730282</v>
      </c>
    </row>
    <row r="16" spans="1:20">
      <c r="A16" t="s">
        <v>22</v>
      </c>
      <c r="B16" s="6">
        <f>'[1]P&amp;L by Dept'!N16</f>
        <v>0</v>
      </c>
      <c r="C16" s="6">
        <f>SUM('[1]P&amp;L by Dept'!G16:J16)</f>
        <v>-305</v>
      </c>
      <c r="D16" s="6">
        <f>'Summary Accounts Charity YTD'!I16</f>
        <v>-27570.989999999998</v>
      </c>
      <c r="E16" s="6">
        <f t="shared" si="16"/>
        <v>-27875.989999999998</v>
      </c>
      <c r="G16" s="6">
        <f>'[1]P&amp;L by Dept'!BI16</f>
        <v>0</v>
      </c>
      <c r="H16" s="6">
        <f>SUM('[1]P&amp;L by Dept'!BB16:BE16)</f>
        <v>0</v>
      </c>
      <c r="I16" s="6">
        <f>'[1]P&amp;L by Dept'!BN16-SUM('Summary Accounts Union YTD'!G16:H16)</f>
        <v>-42779.399341768498</v>
      </c>
      <c r="J16" s="6">
        <f t="shared" si="17"/>
        <v>-42779.399341768498</v>
      </c>
      <c r="L16" s="6">
        <f>'[1]P&amp;L by Dept'!DC16</f>
        <v>0</v>
      </c>
      <c r="M16" s="6">
        <f>SUM('[1]P&amp;L by Dept'!CV16:CY16)</f>
        <v>0</v>
      </c>
      <c r="N16" s="6">
        <f>'[1]P&amp;L by Dept'!DG16-SUM('Summary Accounts Union YTD'!L16:M16)</f>
        <v>-50931.319999999992</v>
      </c>
      <c r="O16" s="6">
        <f t="shared" si="18"/>
        <v>-50931.319999999992</v>
      </c>
      <c r="Q16" s="6">
        <f>'[1]P&amp;L by Dept'!DU16</f>
        <v>0</v>
      </c>
      <c r="R16" s="6">
        <f>SUM('[1]P&amp;L by Dept'!DO16:DR16)</f>
        <v>-12011</v>
      </c>
      <c r="S16" s="6">
        <f>'[1]P&amp;L by Dept'!DY16-SUM('Summary Accounts Union YTD'!Q16:R16)</f>
        <v>126006.67645472863</v>
      </c>
      <c r="T16" s="6">
        <f t="shared" si="19"/>
        <v>113995.67645472863</v>
      </c>
    </row>
    <row r="17" spans="1:20">
      <c r="A17" t="s">
        <v>23</v>
      </c>
      <c r="B17" s="6">
        <f>'[1]P&amp;L by Dept'!N17</f>
        <v>0</v>
      </c>
      <c r="C17" s="6">
        <f>SUM('[1]P&amp;L by Dept'!G17:J17)</f>
        <v>-4597.8</v>
      </c>
      <c r="D17" s="6">
        <f>'Summary Accounts Charity YTD'!I17</f>
        <v>-9661.3100000000013</v>
      </c>
      <c r="E17" s="6">
        <f t="shared" si="16"/>
        <v>-14259.11</v>
      </c>
      <c r="G17" s="6">
        <f>'[1]P&amp;L by Dept'!BI17</f>
        <v>0</v>
      </c>
      <c r="H17" s="6">
        <f>SUM('[1]P&amp;L by Dept'!BB17:BE17)</f>
        <v>-5798.1764896153682</v>
      </c>
      <c r="I17" s="6">
        <f>'[1]P&amp;L by Dept'!BN17-SUM('Summary Accounts Union YTD'!G17:H17)</f>
        <v>-5516.666666666667</v>
      </c>
      <c r="J17" s="6">
        <f t="shared" si="17"/>
        <v>-11314.843156282035</v>
      </c>
      <c r="L17" s="6">
        <f>'[1]P&amp;L by Dept'!DC17</f>
        <v>0</v>
      </c>
      <c r="M17" s="6">
        <f>SUM('[1]P&amp;L by Dept'!CV17:CY17)</f>
        <v>-6424.26</v>
      </c>
      <c r="N17" s="6">
        <f>'[1]P&amp;L by Dept'!DG17-SUM('Summary Accounts Union YTD'!L17:M17)</f>
        <v>-4194.1100000000006</v>
      </c>
      <c r="O17" s="6">
        <f t="shared" si="18"/>
        <v>-10618.37</v>
      </c>
      <c r="Q17" s="6">
        <f>'[1]P&amp;L by Dept'!DU17</f>
        <v>0</v>
      </c>
      <c r="R17" s="6">
        <f>SUM('[1]P&amp;L by Dept'!DO17:DR17)</f>
        <v>-33690.575964000083</v>
      </c>
      <c r="S17" s="6">
        <f>'[1]P&amp;L by Dept'!DY17-SUM('Summary Accounts Union YTD'!Q17:R17)</f>
        <v>34028.24232038753</v>
      </c>
      <c r="T17" s="6">
        <f t="shared" si="19"/>
        <v>337.66635638744629</v>
      </c>
    </row>
    <row r="18" spans="1:20">
      <c r="A18" t="s">
        <v>24</v>
      </c>
      <c r="B18" s="6">
        <f>'[1]P&amp;L by Dept'!N18</f>
        <v>0</v>
      </c>
      <c r="C18" s="6">
        <f>SUM('[1]P&amp;L by Dept'!G18:J18)</f>
        <v>0</v>
      </c>
      <c r="D18" s="6">
        <f>'Summary Accounts Charity YTD'!I18</f>
        <v>-1166.07</v>
      </c>
      <c r="E18" s="6">
        <f t="shared" si="16"/>
        <v>-1166.07</v>
      </c>
      <c r="G18" s="6">
        <f>'[1]P&amp;L by Dept'!BI18</f>
        <v>0</v>
      </c>
      <c r="H18" s="6">
        <f>SUM('[1]P&amp;L by Dept'!BB18:BE18)</f>
        <v>0</v>
      </c>
      <c r="I18" s="6">
        <f>'[1]P&amp;L by Dept'!BN18-SUM('Summary Accounts Union YTD'!G18:H18)</f>
        <v>-814.18206601125962</v>
      </c>
      <c r="J18" s="6">
        <f t="shared" si="17"/>
        <v>-814.18206601125962</v>
      </c>
      <c r="L18" s="6">
        <f>'[1]P&amp;L by Dept'!DC18</f>
        <v>0</v>
      </c>
      <c r="M18" s="6">
        <f>SUM('[1]P&amp;L by Dept'!CV18:CY18)</f>
        <v>0</v>
      </c>
      <c r="N18" s="6">
        <f>'[1]P&amp;L by Dept'!DG18-SUM('Summary Accounts Union YTD'!L18:M18)</f>
        <v>-810.23</v>
      </c>
      <c r="O18" s="6">
        <f t="shared" si="18"/>
        <v>-810.23</v>
      </c>
      <c r="Q18" s="6">
        <f>'[1]P&amp;L by Dept'!DU18</f>
        <v>0</v>
      </c>
      <c r="R18" s="6">
        <f>SUM('[1]P&amp;L by Dept'!DO18:DR18)</f>
        <v>0</v>
      </c>
      <c r="S18" s="6">
        <f>'[1]P&amp;L by Dept'!DY18-SUM('Summary Accounts Union YTD'!Q18:R18)</f>
        <v>212363.71527777775</v>
      </c>
      <c r="T18" s="6">
        <f t="shared" si="19"/>
        <v>212363.71527777775</v>
      </c>
    </row>
    <row r="19" spans="1:20">
      <c r="A19" t="s">
        <v>25</v>
      </c>
      <c r="B19" s="6">
        <f>'[1]P&amp;L by Dept'!N19</f>
        <v>0</v>
      </c>
      <c r="C19" s="6">
        <f>SUM('[1]P&amp;L by Dept'!G19:J19)</f>
        <v>0</v>
      </c>
      <c r="D19" s="6">
        <f>'Summary Accounts Charity YTD'!I19</f>
        <v>0</v>
      </c>
      <c r="E19" s="6">
        <f t="shared" si="16"/>
        <v>0</v>
      </c>
      <c r="G19" s="6">
        <f>'[1]P&amp;L by Dept'!BI19</f>
        <v>0</v>
      </c>
      <c r="H19" s="6">
        <f>SUM('[1]P&amp;L by Dept'!BB19:BE19)</f>
        <v>0</v>
      </c>
      <c r="I19" s="6">
        <f>'[1]P&amp;L by Dept'!BN19-SUM('Summary Accounts Union YTD'!G19:H19)</f>
        <v>0</v>
      </c>
      <c r="J19" s="6">
        <f t="shared" si="17"/>
        <v>0</v>
      </c>
      <c r="L19" s="6">
        <f>'[1]P&amp;L by Dept'!DC19</f>
        <v>0</v>
      </c>
      <c r="M19" s="6">
        <f>SUM('[1]P&amp;L by Dept'!CV19:CY19)</f>
        <v>0</v>
      </c>
      <c r="N19" s="6">
        <f>'[1]P&amp;L by Dept'!DG19-SUM('Summary Accounts Union YTD'!L19:M19)</f>
        <v>0</v>
      </c>
      <c r="O19" s="6">
        <f t="shared" si="18"/>
        <v>0</v>
      </c>
      <c r="Q19" s="6">
        <f>'[1]P&amp;L by Dept'!DU19</f>
        <v>0</v>
      </c>
      <c r="R19" s="6">
        <f>SUM('[1]P&amp;L by Dept'!DO19:DR19)</f>
        <v>0</v>
      </c>
      <c r="S19" s="6">
        <f>'[1]P&amp;L by Dept'!DY19-SUM('Summary Accounts Union YTD'!Q19:R19)</f>
        <v>0</v>
      </c>
      <c r="T19" s="6">
        <f t="shared" si="19"/>
        <v>0</v>
      </c>
    </row>
    <row r="20" spans="1:20">
      <c r="A20" t="s">
        <v>26</v>
      </c>
      <c r="B20" s="6">
        <f>'[1]P&amp;L by Dept'!N20</f>
        <v>0</v>
      </c>
      <c r="C20" s="6">
        <f>SUM('[1]P&amp;L by Dept'!G20:J20)</f>
        <v>0</v>
      </c>
      <c r="D20" s="6">
        <f>'Summary Accounts Charity YTD'!I20</f>
        <v>-13936.81</v>
      </c>
      <c r="E20" s="6">
        <f t="shared" si="16"/>
        <v>-13936.81</v>
      </c>
      <c r="G20" s="6">
        <f>'[1]P&amp;L by Dept'!BI20</f>
        <v>0</v>
      </c>
      <c r="H20" s="6">
        <f>SUM('[1]P&amp;L by Dept'!BB20:BE20)</f>
        <v>-266.66666666666669</v>
      </c>
      <c r="I20" s="6">
        <f>'[1]P&amp;L by Dept'!BN20-SUM('Summary Accounts Union YTD'!G20:H20)</f>
        <v>-10577.666666666666</v>
      </c>
      <c r="J20" s="6">
        <f t="shared" si="17"/>
        <v>-10844.333333333332</v>
      </c>
      <c r="L20" s="6">
        <f>'[1]P&amp;L by Dept'!DC20</f>
        <v>0</v>
      </c>
      <c r="M20" s="6">
        <f>SUM('[1]P&amp;L by Dept'!CV20:CY20)</f>
        <v>-145</v>
      </c>
      <c r="N20" s="6">
        <f>'[1]P&amp;L by Dept'!DG20-SUM('Summary Accounts Union YTD'!L20:M20)</f>
        <v>-11267.9</v>
      </c>
      <c r="O20" s="6">
        <f t="shared" si="18"/>
        <v>-11412.9</v>
      </c>
      <c r="Q20" s="6">
        <f>'[1]P&amp;L by Dept'!DU20</f>
        <v>0</v>
      </c>
      <c r="R20" s="6">
        <f>SUM('[1]P&amp;L by Dept'!DO20:DR20)</f>
        <v>-1264.8900000000001</v>
      </c>
      <c r="S20" s="6">
        <f>'[1]P&amp;L by Dept'!DY20-SUM('Summary Accounts Union YTD'!Q20:R20)</f>
        <v>-18613.437830075432</v>
      </c>
      <c r="T20" s="6">
        <f t="shared" si="19"/>
        <v>-19878.327830075432</v>
      </c>
    </row>
    <row r="21" spans="1:20">
      <c r="A21" t="s">
        <v>27</v>
      </c>
      <c r="B21" s="6">
        <f>'[1]P&amp;L by Dept'!N21</f>
        <v>0</v>
      </c>
      <c r="C21" s="6">
        <f>SUM('[1]P&amp;L by Dept'!G21:J21)</f>
        <v>0</v>
      </c>
      <c r="D21" s="6">
        <f>'Summary Accounts Charity YTD'!I21</f>
        <v>-19790.390000000003</v>
      </c>
      <c r="E21" s="6">
        <f t="shared" si="16"/>
        <v>-19790.390000000003</v>
      </c>
      <c r="G21" s="6">
        <f>'[1]P&amp;L by Dept'!BI21</f>
        <v>0</v>
      </c>
      <c r="H21" s="6">
        <f>SUM('[1]P&amp;L by Dept'!BB21:BE21)</f>
        <v>0</v>
      </c>
      <c r="I21" s="6">
        <f>'[1]P&amp;L by Dept'!BN21-SUM('Summary Accounts Union YTD'!G21:H21)</f>
        <v>-29779.033333333333</v>
      </c>
      <c r="J21" s="6">
        <f t="shared" si="17"/>
        <v>-29779.033333333333</v>
      </c>
      <c r="L21" s="6">
        <f>'[1]P&amp;L by Dept'!DC21</f>
        <v>0</v>
      </c>
      <c r="M21" s="6">
        <f>SUM('[1]P&amp;L by Dept'!CV21:CY21)</f>
        <v>0</v>
      </c>
      <c r="N21" s="6">
        <f>'[1]P&amp;L by Dept'!DG21-SUM('Summary Accounts Union YTD'!L21:M21)</f>
        <v>-21431.360000000001</v>
      </c>
      <c r="O21" s="6">
        <f t="shared" si="18"/>
        <v>-21431.360000000001</v>
      </c>
      <c r="Q21" s="6">
        <f>'[1]P&amp;L by Dept'!DU21</f>
        <v>0</v>
      </c>
      <c r="R21" s="6">
        <f>SUM('[1]P&amp;L by Dept'!DO21:DR21)</f>
        <v>0</v>
      </c>
      <c r="S21" s="6">
        <f>'[1]P&amp;L by Dept'!DY21-SUM('Summary Accounts Union YTD'!Q21:R21)</f>
        <v>174059.84306241429</v>
      </c>
      <c r="T21" s="6">
        <f t="shared" si="19"/>
        <v>174059.84306241429</v>
      </c>
    </row>
    <row r="22" spans="1:20">
      <c r="A22" t="s">
        <v>28</v>
      </c>
      <c r="B22" s="6">
        <f>'[1]P&amp;L by Dept'!N22</f>
        <v>0</v>
      </c>
      <c r="C22" s="6">
        <f>SUM('[1]P&amp;L by Dept'!G22:J22)</f>
        <v>0</v>
      </c>
      <c r="D22" s="6">
        <f>'Summary Accounts Charity YTD'!I22</f>
        <v>-8511.91</v>
      </c>
      <c r="E22" s="6">
        <f t="shared" si="16"/>
        <v>-8511.91</v>
      </c>
      <c r="G22" s="6">
        <f>'[1]P&amp;L by Dept'!BI22</f>
        <v>0</v>
      </c>
      <c r="H22" s="6">
        <f>SUM('[1]P&amp;L by Dept'!BB22:BE22)</f>
        <v>0</v>
      </c>
      <c r="I22" s="6">
        <f>'[1]P&amp;L by Dept'!BN22-SUM('Summary Accounts Union YTD'!G22:H22)</f>
        <v>-9198.3333333333339</v>
      </c>
      <c r="J22" s="6">
        <f t="shared" si="17"/>
        <v>-9198.3333333333339</v>
      </c>
      <c r="L22" s="6">
        <f>'[1]P&amp;L by Dept'!DC22</f>
        <v>0</v>
      </c>
      <c r="M22" s="6">
        <f>SUM('[1]P&amp;L by Dept'!CV22:CY22)</f>
        <v>0</v>
      </c>
      <c r="N22" s="6">
        <f>'[1]P&amp;L by Dept'!DG22-SUM('Summary Accounts Union YTD'!L22:M22)</f>
        <v>-7208.5</v>
      </c>
      <c r="O22" s="6">
        <f t="shared" si="18"/>
        <v>-7208.5</v>
      </c>
      <c r="Q22" s="6">
        <f>'[1]P&amp;L by Dept'!DU22</f>
        <v>0</v>
      </c>
      <c r="R22" s="6">
        <f>SUM('[1]P&amp;L by Dept'!DO22:DR22)</f>
        <v>0</v>
      </c>
      <c r="S22" s="6">
        <f>'[1]P&amp;L by Dept'!DY22-SUM('Summary Accounts Union YTD'!Q22:R22)</f>
        <v>-94421.650000000009</v>
      </c>
      <c r="T22" s="6">
        <f t="shared" si="19"/>
        <v>-94421.650000000009</v>
      </c>
    </row>
    <row r="23" spans="1:20">
      <c r="A23" t="s">
        <v>29</v>
      </c>
      <c r="B23" s="11">
        <f t="shared" ref="B23:E23" si="20">SUM(B15:B22)</f>
        <v>0</v>
      </c>
      <c r="C23" s="11">
        <f t="shared" si="20"/>
        <v>-5353.3</v>
      </c>
      <c r="D23" s="11">
        <f t="shared" si="20"/>
        <v>-98635.36</v>
      </c>
      <c r="E23" s="11">
        <f t="shared" si="20"/>
        <v>-103988.66</v>
      </c>
      <c r="G23" s="11">
        <f t="shared" ref="G23:J23" si="21">SUM(G15:G22)</f>
        <v>0</v>
      </c>
      <c r="H23" s="11">
        <f t="shared" si="21"/>
        <v>-7233.6608940295764</v>
      </c>
      <c r="I23" s="11">
        <f t="shared" si="21"/>
        <v>-116763.61378873214</v>
      </c>
      <c r="J23" s="11">
        <f t="shared" si="21"/>
        <v>-123997.27468276171</v>
      </c>
      <c r="L23" s="11">
        <f t="shared" ref="L23:O23" si="22">SUM(L15:L22)</f>
        <v>0</v>
      </c>
      <c r="M23" s="11">
        <f t="shared" si="22"/>
        <v>-7177.08</v>
      </c>
      <c r="N23" s="11">
        <f t="shared" si="22"/>
        <v>-112632.49999999999</v>
      </c>
      <c r="O23" s="11">
        <f t="shared" si="22"/>
        <v>-119809.57999999999</v>
      </c>
      <c r="Q23" s="11">
        <f t="shared" ref="Q23:T23" si="23">SUM(Q15:Q22)</f>
        <v>0</v>
      </c>
      <c r="R23" s="11">
        <f t="shared" si="23"/>
        <v>-53910.133676064739</v>
      </c>
      <c r="S23" s="11">
        <f t="shared" si="23"/>
        <v>-87863.368810005442</v>
      </c>
      <c r="T23" s="11">
        <f t="shared" si="23"/>
        <v>-141773.50248607015</v>
      </c>
    </row>
    <row r="24" spans="1:20">
      <c r="B24" s="6"/>
      <c r="C24" s="6"/>
      <c r="D24" s="6"/>
      <c r="E24" s="6"/>
      <c r="G24" s="6"/>
      <c r="H24" s="6"/>
      <c r="I24" s="6"/>
      <c r="J24" s="6"/>
      <c r="L24" s="6"/>
      <c r="M24" s="6"/>
      <c r="N24" s="6"/>
      <c r="O24" s="6"/>
      <c r="Q24" s="6"/>
      <c r="R24" s="6"/>
      <c r="S24" s="6"/>
      <c r="T24" s="6"/>
    </row>
    <row r="25" spans="1:20">
      <c r="A25" t="s">
        <v>30</v>
      </c>
      <c r="B25" s="12">
        <f t="shared" ref="B25:E25" si="24">SUM(B6,B12,B23)</f>
        <v>74554.333333333328</v>
      </c>
      <c r="C25" s="12">
        <f t="shared" si="24"/>
        <v>7668.4200000000155</v>
      </c>
      <c r="D25" s="12">
        <f t="shared" si="24"/>
        <v>-319805.3</v>
      </c>
      <c r="E25" s="12">
        <f t="shared" si="24"/>
        <v>-237582.5466666666</v>
      </c>
      <c r="G25" s="12">
        <f t="shared" ref="G25:J25" si="25">SUM(G6,G12,G23)</f>
        <v>91208.499999999985</v>
      </c>
      <c r="H25" s="12">
        <f t="shared" si="25"/>
        <v>11790.614079767154</v>
      </c>
      <c r="I25" s="12">
        <f t="shared" si="25"/>
        <v>-356265.59004180622</v>
      </c>
      <c r="J25" s="12">
        <f t="shared" si="25"/>
        <v>-253266.47596203908</v>
      </c>
      <c r="L25" s="12">
        <f t="shared" ref="L25:O25" si="26">SUM(L6,L12,L23)</f>
        <v>77273</v>
      </c>
      <c r="M25" s="12">
        <f t="shared" si="26"/>
        <v>18408.989999999976</v>
      </c>
      <c r="N25" s="12">
        <f t="shared" si="26"/>
        <v>-353753.18</v>
      </c>
      <c r="O25" s="12">
        <f t="shared" si="26"/>
        <v>-258071.19000000003</v>
      </c>
      <c r="Q25" s="12">
        <f t="shared" ref="Q25:T25" si="27">SUM(Q6,Q12,Q23)</f>
        <v>437780</v>
      </c>
      <c r="R25" s="12">
        <f t="shared" si="27"/>
        <v>210874.8837842971</v>
      </c>
      <c r="S25" s="12">
        <f t="shared" si="27"/>
        <v>-1136893.2001914151</v>
      </c>
      <c r="T25" s="12">
        <f t="shared" si="27"/>
        <v>-488238.31640711799</v>
      </c>
    </row>
    <row r="26" spans="1:20">
      <c r="B26" s="25"/>
      <c r="C26" s="25"/>
      <c r="D26" s="25"/>
      <c r="E26" s="25"/>
      <c r="G26" s="25"/>
      <c r="H26" s="25"/>
      <c r="I26" s="25"/>
      <c r="J26" s="25"/>
      <c r="L26" s="25"/>
      <c r="M26" s="25"/>
      <c r="N26" s="25"/>
      <c r="O26" s="25"/>
      <c r="Q26" s="25"/>
      <c r="R26" s="25"/>
      <c r="S26" s="25"/>
      <c r="T26" s="25"/>
    </row>
    <row r="27" spans="1:20">
      <c r="B27" s="25">
        <f>'[1]Summary by Dept'!F7</f>
        <v>74554.333333333328</v>
      </c>
      <c r="C27" s="25">
        <f>SUM('[1]Summary by Dept'!F8:F11)</f>
        <v>7668.4200000000073</v>
      </c>
      <c r="D27" s="25">
        <f>SUM('[1]Summary by Dept'!F18,'[1]Summary by Dept'!F24,'[1]Summary by Dept'!F32)</f>
        <v>-319805.3</v>
      </c>
      <c r="E27" s="25">
        <f>'[1]Summary by Dept'!F34</f>
        <v>-237582.54666666663</v>
      </c>
      <c r="G27" s="25">
        <f>'[1]Summary by Dept'!G7</f>
        <v>91208.499999999985</v>
      </c>
      <c r="H27" s="25">
        <f>SUM('[1]Summary by Dept'!G8:G11)</f>
        <v>11790.614079767176</v>
      </c>
      <c r="I27" s="25">
        <f>SUM('[1]Summary by Dept'!G18,'[1]Summary by Dept'!G24,'[1]Summary by Dept'!G32)</f>
        <v>-356265.59004180628</v>
      </c>
      <c r="J27" s="25">
        <f>'[1]Summary by Dept'!G34</f>
        <v>-253266.47596203914</v>
      </c>
      <c r="L27" s="25">
        <f>'[1]Summary by Dept'!J7</f>
        <v>77273</v>
      </c>
      <c r="M27" s="25">
        <f>SUM('[1]Summary by Dept'!J8:J11)</f>
        <v>18408.989999999998</v>
      </c>
      <c r="N27" s="25">
        <f>SUM('[1]Summary by Dept'!J18,'[1]Summary by Dept'!J24,'[1]Summary by Dept'!J32)</f>
        <v>-353753.18</v>
      </c>
      <c r="O27" s="25">
        <f>'[1]Summary by Dept'!J34</f>
        <v>-258071.19</v>
      </c>
      <c r="Q27" s="25"/>
      <c r="R27" s="25"/>
      <c r="S27" s="25"/>
      <c r="T27" s="25"/>
    </row>
    <row r="28" spans="1:20">
      <c r="D28" s="26">
        <f>D25-D27</f>
        <v>0</v>
      </c>
    </row>
    <row r="29" spans="1:20">
      <c r="C29" s="13" t="s">
        <v>31</v>
      </c>
      <c r="D29" s="13"/>
      <c r="E29" s="13"/>
      <c r="F29" s="13"/>
      <c r="G29" s="27" t="s">
        <v>12</v>
      </c>
      <c r="H29" s="27" t="s">
        <v>32</v>
      </c>
      <c r="I29" s="27" t="s">
        <v>10</v>
      </c>
      <c r="J29" s="27" t="s">
        <v>11</v>
      </c>
      <c r="K29" s="13"/>
      <c r="L29" s="27" t="s">
        <v>12</v>
      </c>
      <c r="M29" s="27" t="s">
        <v>32</v>
      </c>
      <c r="N29" s="27" t="s">
        <v>10</v>
      </c>
      <c r="O29" s="27" t="s">
        <v>11</v>
      </c>
      <c r="Q29" s="27" t="s">
        <v>12</v>
      </c>
      <c r="R29" s="27" t="s">
        <v>32</v>
      </c>
      <c r="S29" s="27" t="s">
        <v>10</v>
      </c>
      <c r="T29" s="27" t="s">
        <v>11</v>
      </c>
    </row>
    <row r="30" spans="1:20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Q30" s="13"/>
      <c r="R30" s="13"/>
      <c r="S30" s="13"/>
      <c r="T30" s="13"/>
    </row>
    <row r="31" spans="1:20">
      <c r="C31" s="13" t="s">
        <v>12</v>
      </c>
      <c r="D31" s="13"/>
      <c r="E31" s="13"/>
      <c r="F31" s="13"/>
      <c r="G31" s="17">
        <f t="shared" ref="G31:J32" si="28">B4-G4</f>
        <v>-16654.166666666657</v>
      </c>
      <c r="H31" s="17">
        <f t="shared" si="28"/>
        <v>-13665.240250228599</v>
      </c>
      <c r="I31" s="17">
        <f t="shared" si="28"/>
        <v>3456.4217855570496</v>
      </c>
      <c r="J31" s="17">
        <f t="shared" si="28"/>
        <v>-26862.985131338181</v>
      </c>
      <c r="K31" s="13"/>
      <c r="L31" s="17">
        <f t="shared" ref="L31:O32" si="29">B4-L4</f>
        <v>-2718.6666666666715</v>
      </c>
      <c r="M31" s="17">
        <f t="shared" si="29"/>
        <v>-16349.819999999978</v>
      </c>
      <c r="N31" s="17">
        <f t="shared" si="29"/>
        <v>-3474.7999999999993</v>
      </c>
      <c r="O31" s="17">
        <f t="shared" si="29"/>
        <v>-22543.286666666623</v>
      </c>
      <c r="Q31" s="17">
        <f t="shared" ref="Q31:T32" si="30">B4-Q4</f>
        <v>-363225.66666666669</v>
      </c>
      <c r="R31" s="17">
        <f t="shared" si="30"/>
        <v>-866774.26</v>
      </c>
      <c r="S31" s="17">
        <f t="shared" si="30"/>
        <v>-292967.89799999999</v>
      </c>
      <c r="T31" s="17">
        <f t="shared" si="30"/>
        <v>-1522967.8246666666</v>
      </c>
    </row>
    <row r="32" spans="1:20">
      <c r="C32" s="13" t="s">
        <v>13</v>
      </c>
      <c r="D32" s="13"/>
      <c r="E32" s="13"/>
      <c r="F32" s="13"/>
      <c r="G32" s="17">
        <f t="shared" si="28"/>
        <v>0</v>
      </c>
      <c r="H32" s="17">
        <f t="shared" si="28"/>
        <v>7202.2623009001873</v>
      </c>
      <c r="I32" s="17">
        <f t="shared" si="28"/>
        <v>47.300948522251559</v>
      </c>
      <c r="J32" s="17">
        <f t="shared" si="28"/>
        <v>7249.5632494224374</v>
      </c>
      <c r="K32" s="13"/>
      <c r="L32" s="17">
        <f t="shared" si="29"/>
        <v>0</v>
      </c>
      <c r="M32" s="17">
        <f t="shared" si="29"/>
        <v>7340.2300000000068</v>
      </c>
      <c r="N32" s="17">
        <f t="shared" si="29"/>
        <v>-6.2199999999997146</v>
      </c>
      <c r="O32" s="17">
        <f t="shared" si="29"/>
        <v>7334.0100000000057</v>
      </c>
      <c r="Q32" s="17">
        <f t="shared" si="30"/>
        <v>0</v>
      </c>
      <c r="R32" s="17">
        <f t="shared" si="30"/>
        <v>302958.56636999996</v>
      </c>
      <c r="S32" s="17">
        <f t="shared" si="30"/>
        <v>-3.8799999999813792</v>
      </c>
      <c r="T32" s="17">
        <f t="shared" si="30"/>
        <v>302954.68637000001</v>
      </c>
    </row>
    <row r="33" spans="3:20">
      <c r="C33" s="13" t="s">
        <v>14</v>
      </c>
      <c r="D33" s="13"/>
      <c r="E33" s="13"/>
      <c r="F33" s="13"/>
      <c r="G33" s="18">
        <f t="shared" ref="G33:J33" si="31">SUM(G31:G32)</f>
        <v>-16654.166666666657</v>
      </c>
      <c r="H33" s="18">
        <f t="shared" si="31"/>
        <v>-6462.9779493284113</v>
      </c>
      <c r="I33" s="18">
        <f t="shared" si="31"/>
        <v>3503.7227340793011</v>
      </c>
      <c r="J33" s="18">
        <f t="shared" si="31"/>
        <v>-19613.421881915743</v>
      </c>
      <c r="K33" s="13"/>
      <c r="L33" s="18">
        <f t="shared" ref="L33:O33" si="32">SUM(L31:L32)</f>
        <v>-2718.6666666666715</v>
      </c>
      <c r="M33" s="18">
        <f t="shared" si="32"/>
        <v>-9009.589999999971</v>
      </c>
      <c r="N33" s="18">
        <f t="shared" si="32"/>
        <v>-3481.0199999999991</v>
      </c>
      <c r="O33" s="18">
        <f t="shared" si="32"/>
        <v>-15209.276666666618</v>
      </c>
      <c r="Q33" s="18">
        <f t="shared" ref="Q33:T33" si="33">SUM(Q31:Q32)</f>
        <v>-363225.66666666669</v>
      </c>
      <c r="R33" s="18">
        <f t="shared" si="33"/>
        <v>-563815.69363000011</v>
      </c>
      <c r="S33" s="18">
        <f t="shared" si="33"/>
        <v>-292971.77799999999</v>
      </c>
      <c r="T33" s="18">
        <f t="shared" si="33"/>
        <v>-1220013.1382966666</v>
      </c>
    </row>
    <row r="34" spans="3:20">
      <c r="C34" s="13" t="s">
        <v>15</v>
      </c>
      <c r="D34" s="13"/>
      <c r="E34" s="13"/>
      <c r="F34" s="13"/>
      <c r="G34" s="28">
        <f>B7-G7</f>
        <v>0</v>
      </c>
      <c r="H34" s="28">
        <f>C7-H7</f>
        <v>2.8639467164354171E-2</v>
      </c>
      <c r="I34" s="28">
        <f>D7-I7</f>
        <v>1.2331288754232395E-2</v>
      </c>
      <c r="J34" s="28">
        <f>E7-J7</f>
        <v>1.4793033805647893E-2</v>
      </c>
      <c r="K34" s="13"/>
      <c r="L34" s="28">
        <f>B7-L7</f>
        <v>0</v>
      </c>
      <c r="M34" s="28">
        <f>C7-M7</f>
        <v>2.0920491034264077E-2</v>
      </c>
      <c r="N34" s="28">
        <f>D7-N7</f>
        <v>-2.626019788226408E-3</v>
      </c>
      <c r="O34" s="28">
        <f>E7-O7</f>
        <v>1.9174257947504714E-2</v>
      </c>
      <c r="Q34" s="28">
        <f>B7-Q7</f>
        <v>0</v>
      </c>
      <c r="R34" s="28">
        <f>C7-R7</f>
        <v>2.8949344353119244E-2</v>
      </c>
      <c r="S34" s="28">
        <f>D7-S7</f>
        <v>-7.8114452086857078E-3</v>
      </c>
      <c r="T34" s="28">
        <f>E7-T7</f>
        <v>3.3857422942032089E-2</v>
      </c>
    </row>
    <row r="35" spans="3:20">
      <c r="C35" s="13"/>
      <c r="D35" s="13"/>
      <c r="E35" s="13"/>
      <c r="F35" s="13"/>
      <c r="G35" s="20"/>
      <c r="H35" s="20"/>
      <c r="I35" s="20"/>
      <c r="J35" s="20"/>
      <c r="K35" s="13"/>
      <c r="L35" s="20"/>
      <c r="M35" s="20"/>
      <c r="N35" s="20"/>
      <c r="O35" s="20"/>
      <c r="Q35" s="20"/>
      <c r="R35" s="20"/>
      <c r="S35" s="20"/>
      <c r="T35" s="20"/>
    </row>
    <row r="36" spans="3:20">
      <c r="C36" s="13" t="s">
        <v>16</v>
      </c>
      <c r="D36" s="13"/>
      <c r="E36" s="13"/>
      <c r="F36" s="13"/>
      <c r="G36" s="17">
        <f t="shared" ref="G36:J38" si="34">B9-G9</f>
        <v>0</v>
      </c>
      <c r="H36" s="17">
        <f t="shared" si="34"/>
        <v>1272.2397506699053</v>
      </c>
      <c r="I36" s="17">
        <f t="shared" si="34"/>
        <v>8029.122628878511</v>
      </c>
      <c r="J36" s="17">
        <f t="shared" si="34"/>
        <v>9301.3623795484309</v>
      </c>
      <c r="K36" s="13"/>
      <c r="L36" s="17">
        <f t="shared" ref="L36:O38" si="35">B9-L9</f>
        <v>0</v>
      </c>
      <c r="M36" s="17">
        <f t="shared" si="35"/>
        <v>-2505.7599999999984</v>
      </c>
      <c r="N36" s="17">
        <f t="shared" si="35"/>
        <v>-4849.6100000000151</v>
      </c>
      <c r="O36" s="17">
        <f t="shared" si="35"/>
        <v>-7355.3699999999953</v>
      </c>
      <c r="Q36" s="17">
        <f t="shared" ref="Q36:T38" si="36">B9-Q9</f>
        <v>0</v>
      </c>
      <c r="R36" s="17">
        <f t="shared" si="36"/>
        <v>100627.66</v>
      </c>
      <c r="S36" s="17">
        <f t="shared" si="36"/>
        <v>1102925.7266973816</v>
      </c>
      <c r="T36" s="17">
        <f t="shared" si="36"/>
        <v>1203553.3866973817</v>
      </c>
    </row>
    <row r="37" spans="3:20">
      <c r="C37" s="13" t="s">
        <v>17</v>
      </c>
      <c r="D37" s="13"/>
      <c r="E37" s="13"/>
      <c r="F37" s="13"/>
      <c r="G37" s="17">
        <f t="shared" si="34"/>
        <v>0</v>
      </c>
      <c r="H37" s="17">
        <f t="shared" si="34"/>
        <v>-2035.4834418048922</v>
      </c>
      <c r="I37" s="17">
        <f t="shared" si="34"/>
        <v>6684.5045780783548</v>
      </c>
      <c r="J37" s="17">
        <f t="shared" si="34"/>
        <v>4649.0211362734626</v>
      </c>
      <c r="K37" s="13"/>
      <c r="L37" s="17">
        <f t="shared" si="35"/>
        <v>0</v>
      </c>
      <c r="M37" s="17">
        <f t="shared" si="35"/>
        <v>-2083.5500000000029</v>
      </c>
      <c r="N37" s="17">
        <f t="shared" si="35"/>
        <v>12996.840000000004</v>
      </c>
      <c r="O37" s="17">
        <f t="shared" si="35"/>
        <v>10913.29</v>
      </c>
      <c r="Q37" s="17">
        <f t="shared" si="36"/>
        <v>0</v>
      </c>
      <c r="R37" s="17">
        <f t="shared" si="36"/>
        <v>209934.92616963823</v>
      </c>
      <c r="S37" s="17">
        <f t="shared" si="36"/>
        <v>156473.61000000002</v>
      </c>
      <c r="T37" s="17">
        <f t="shared" si="36"/>
        <v>366408.53616963822</v>
      </c>
    </row>
    <row r="38" spans="3:20">
      <c r="C38" s="13" t="s">
        <v>18</v>
      </c>
      <c r="D38" s="13"/>
      <c r="E38" s="13"/>
      <c r="F38" s="13"/>
      <c r="G38" s="17">
        <f t="shared" si="34"/>
        <v>0</v>
      </c>
      <c r="H38" s="17">
        <f t="shared" si="34"/>
        <v>1223.6666666666697</v>
      </c>
      <c r="I38" s="17">
        <f t="shared" si="34"/>
        <v>114.68631203792029</v>
      </c>
      <c r="J38" s="17">
        <f t="shared" si="34"/>
        <v>1338.3529787045918</v>
      </c>
      <c r="K38" s="13"/>
      <c r="L38" s="17">
        <f t="shared" si="35"/>
        <v>0</v>
      </c>
      <c r="M38" s="17">
        <f t="shared" si="35"/>
        <v>1034.5500000000011</v>
      </c>
      <c r="N38" s="17">
        <f t="shared" si="35"/>
        <v>15284.530000000006</v>
      </c>
      <c r="O38" s="17">
        <f t="shared" si="35"/>
        <v>16319.080000000009</v>
      </c>
      <c r="Q38" s="17">
        <f t="shared" si="36"/>
        <v>0</v>
      </c>
      <c r="R38" s="17">
        <f t="shared" si="36"/>
        <v>1489.8099999999977</v>
      </c>
      <c r="S38" s="17">
        <f t="shared" si="36"/>
        <v>-138567.66731597218</v>
      </c>
      <c r="T38" s="17">
        <f t="shared" si="36"/>
        <v>-137077.85731597219</v>
      </c>
    </row>
    <row r="39" spans="3:20">
      <c r="C39" s="13" t="s">
        <v>19</v>
      </c>
      <c r="D39" s="13"/>
      <c r="E39" s="13"/>
      <c r="F39" s="13"/>
      <c r="G39" s="21">
        <f t="shared" ref="G39:J39" si="37">SUM(G36:G38)</f>
        <v>0</v>
      </c>
      <c r="H39" s="21">
        <f t="shared" si="37"/>
        <v>460.42297553168282</v>
      </c>
      <c r="I39" s="21">
        <f t="shared" si="37"/>
        <v>14828.313518994786</v>
      </c>
      <c r="J39" s="21">
        <f t="shared" si="37"/>
        <v>15288.736494526485</v>
      </c>
      <c r="K39" s="13"/>
      <c r="L39" s="21">
        <f t="shared" ref="L39:O39" si="38">SUM(L36:L38)</f>
        <v>0</v>
      </c>
      <c r="M39" s="21">
        <f t="shared" si="38"/>
        <v>-3554.76</v>
      </c>
      <c r="N39" s="21">
        <f t="shared" si="38"/>
        <v>23431.759999999995</v>
      </c>
      <c r="O39" s="21">
        <f t="shared" si="38"/>
        <v>19877.000000000015</v>
      </c>
      <c r="Q39" s="21">
        <f t="shared" ref="Q39:T39" si="39">SUM(Q36:Q38)</f>
        <v>0</v>
      </c>
      <c r="R39" s="21">
        <f t="shared" si="39"/>
        <v>312052.3961696382</v>
      </c>
      <c r="S39" s="21">
        <f t="shared" si="39"/>
        <v>1120831.6693814094</v>
      </c>
      <c r="T39" s="21">
        <f t="shared" si="39"/>
        <v>1432884.0655510477</v>
      </c>
    </row>
    <row r="40" spans="3:20">
      <c r="C40" s="13"/>
      <c r="D40" s="13"/>
      <c r="E40" s="13"/>
      <c r="F40" s="13"/>
      <c r="G40" s="22"/>
      <c r="H40" s="22"/>
      <c r="I40" s="22"/>
      <c r="J40" s="22"/>
      <c r="K40" s="13"/>
      <c r="L40" s="22"/>
      <c r="M40" s="22"/>
      <c r="N40" s="22"/>
      <c r="O40" s="22"/>
      <c r="Q40" s="22"/>
      <c r="R40" s="22"/>
      <c r="S40" s="22"/>
      <c r="T40" s="22"/>
    </row>
    <row r="41" spans="3:20">
      <c r="C41" s="13" t="s">
        <v>20</v>
      </c>
      <c r="D41" s="13"/>
      <c r="E41" s="13"/>
      <c r="F41" s="13"/>
      <c r="G41" s="22"/>
      <c r="H41" s="22"/>
      <c r="I41" s="22"/>
      <c r="J41" s="22"/>
      <c r="K41" s="13"/>
      <c r="L41" s="22"/>
      <c r="M41" s="22"/>
      <c r="N41" s="22"/>
      <c r="O41" s="22"/>
      <c r="Q41" s="22"/>
      <c r="R41" s="22"/>
      <c r="S41" s="22"/>
      <c r="T41" s="22"/>
    </row>
    <row r="42" spans="3:20">
      <c r="C42" s="13" t="s">
        <v>21</v>
      </c>
      <c r="D42" s="13"/>
      <c r="E42" s="13"/>
      <c r="F42" s="13"/>
      <c r="G42" s="17">
        <f t="shared" ref="G42:J49" si="40">B15-G15</f>
        <v>0</v>
      </c>
      <c r="H42" s="17">
        <f t="shared" si="40"/>
        <v>718.31773774754151</v>
      </c>
      <c r="I42" s="17">
        <f t="shared" si="40"/>
        <v>100.45238095238165</v>
      </c>
      <c r="J42" s="17">
        <f t="shared" si="40"/>
        <v>818.77011869992202</v>
      </c>
      <c r="K42" s="13"/>
      <c r="L42" s="17">
        <f t="shared" ref="L42:O49" si="41">B15-L15</f>
        <v>0</v>
      </c>
      <c r="M42" s="17">
        <f t="shared" si="41"/>
        <v>157.32000000000005</v>
      </c>
      <c r="N42" s="17">
        <f t="shared" si="41"/>
        <v>-1208.7999999999993</v>
      </c>
      <c r="O42" s="17">
        <f t="shared" si="41"/>
        <v>-1051.4799999999996</v>
      </c>
      <c r="Q42" s="17">
        <f t="shared" ref="Q42:T49" si="42">B15-Q15</f>
        <v>0</v>
      </c>
      <c r="R42" s="17">
        <f t="shared" si="42"/>
        <v>6493.1677120646582</v>
      </c>
      <c r="S42" s="17">
        <f t="shared" si="42"/>
        <v>503288.87809523818</v>
      </c>
      <c r="T42" s="17">
        <f t="shared" si="42"/>
        <v>509782.04580730281</v>
      </c>
    </row>
    <row r="43" spans="3:20">
      <c r="C43" s="13" t="s">
        <v>22</v>
      </c>
      <c r="D43" s="13"/>
      <c r="E43" s="13"/>
      <c r="F43" s="13"/>
      <c r="G43" s="17">
        <f t="shared" si="40"/>
        <v>0</v>
      </c>
      <c r="H43" s="17">
        <f t="shared" si="40"/>
        <v>-305</v>
      </c>
      <c r="I43" s="17">
        <f t="shared" si="40"/>
        <v>15208.4093417685</v>
      </c>
      <c r="J43" s="17">
        <f t="shared" si="40"/>
        <v>14903.4093417685</v>
      </c>
      <c r="K43" s="13"/>
      <c r="L43" s="17">
        <f t="shared" si="41"/>
        <v>0</v>
      </c>
      <c r="M43" s="17">
        <f t="shared" si="41"/>
        <v>-305</v>
      </c>
      <c r="N43" s="17">
        <f t="shared" si="41"/>
        <v>23360.329999999994</v>
      </c>
      <c r="O43" s="17">
        <f t="shared" si="41"/>
        <v>23055.329999999994</v>
      </c>
      <c r="Q43" s="17">
        <f t="shared" si="42"/>
        <v>0</v>
      </c>
      <c r="R43" s="17">
        <f t="shared" si="42"/>
        <v>11706</v>
      </c>
      <c r="S43" s="17">
        <f t="shared" si="42"/>
        <v>-153577.66645472863</v>
      </c>
      <c r="T43" s="17">
        <f t="shared" si="42"/>
        <v>-141871.66645472863</v>
      </c>
    </row>
    <row r="44" spans="3:20">
      <c r="C44" s="13" t="s">
        <v>23</v>
      </c>
      <c r="D44" s="13"/>
      <c r="E44" s="13"/>
      <c r="F44" s="13"/>
      <c r="G44" s="17">
        <f t="shared" si="40"/>
        <v>0</v>
      </c>
      <c r="H44" s="17">
        <f t="shared" si="40"/>
        <v>1200.376489615368</v>
      </c>
      <c r="I44" s="17">
        <f t="shared" si="40"/>
        <v>-4144.6433333333343</v>
      </c>
      <c r="J44" s="17">
        <f t="shared" si="40"/>
        <v>-2944.2668437179655</v>
      </c>
      <c r="K44" s="13"/>
      <c r="L44" s="17">
        <f t="shared" si="41"/>
        <v>0</v>
      </c>
      <c r="M44" s="17">
        <f t="shared" si="41"/>
        <v>1826.46</v>
      </c>
      <c r="N44" s="17">
        <f t="shared" si="41"/>
        <v>-5467.2000000000007</v>
      </c>
      <c r="O44" s="17">
        <f t="shared" si="41"/>
        <v>-3640.74</v>
      </c>
      <c r="Q44" s="17">
        <f t="shared" si="42"/>
        <v>0</v>
      </c>
      <c r="R44" s="17">
        <f t="shared" si="42"/>
        <v>29092.775964000084</v>
      </c>
      <c r="S44" s="17">
        <f t="shared" si="42"/>
        <v>-43689.552320387535</v>
      </c>
      <c r="T44" s="17">
        <f t="shared" si="42"/>
        <v>-14596.776356387447</v>
      </c>
    </row>
    <row r="45" spans="3:20">
      <c r="C45" s="13" t="s">
        <v>24</v>
      </c>
      <c r="D45" s="13"/>
      <c r="E45" s="13"/>
      <c r="F45" s="13"/>
      <c r="G45" s="17">
        <f t="shared" si="40"/>
        <v>0</v>
      </c>
      <c r="H45" s="17">
        <f t="shared" si="40"/>
        <v>0</v>
      </c>
      <c r="I45" s="17">
        <f t="shared" si="40"/>
        <v>-351.88793398874031</v>
      </c>
      <c r="J45" s="17">
        <f t="shared" si="40"/>
        <v>-351.88793398874031</v>
      </c>
      <c r="K45" s="13"/>
      <c r="L45" s="17">
        <f t="shared" si="41"/>
        <v>0</v>
      </c>
      <c r="M45" s="17">
        <f t="shared" si="41"/>
        <v>0</v>
      </c>
      <c r="N45" s="17">
        <f t="shared" si="41"/>
        <v>-355.83999999999992</v>
      </c>
      <c r="O45" s="17">
        <f t="shared" si="41"/>
        <v>-355.83999999999992</v>
      </c>
      <c r="Q45" s="17">
        <f t="shared" si="42"/>
        <v>0</v>
      </c>
      <c r="R45" s="17">
        <f t="shared" si="42"/>
        <v>0</v>
      </c>
      <c r="S45" s="17">
        <f t="shared" si="42"/>
        <v>-213529.78527777776</v>
      </c>
      <c r="T45" s="17">
        <f t="shared" si="42"/>
        <v>-213529.78527777776</v>
      </c>
    </row>
    <row r="46" spans="3:20">
      <c r="C46" s="13" t="s">
        <v>25</v>
      </c>
      <c r="D46" s="13"/>
      <c r="E46" s="13"/>
      <c r="F46" s="13"/>
      <c r="G46" s="17">
        <f t="shared" si="40"/>
        <v>0</v>
      </c>
      <c r="H46" s="17">
        <f t="shared" si="40"/>
        <v>0</v>
      </c>
      <c r="I46" s="17">
        <f t="shared" si="40"/>
        <v>0</v>
      </c>
      <c r="J46" s="17">
        <f t="shared" si="40"/>
        <v>0</v>
      </c>
      <c r="K46" s="13"/>
      <c r="L46" s="17">
        <f t="shared" si="41"/>
        <v>0</v>
      </c>
      <c r="M46" s="17">
        <f t="shared" si="41"/>
        <v>0</v>
      </c>
      <c r="N46" s="17">
        <f t="shared" si="41"/>
        <v>0</v>
      </c>
      <c r="O46" s="17">
        <f t="shared" si="41"/>
        <v>0</v>
      </c>
      <c r="Q46" s="17">
        <f t="shared" si="42"/>
        <v>0</v>
      </c>
      <c r="R46" s="17">
        <f t="shared" si="42"/>
        <v>0</v>
      </c>
      <c r="S46" s="17">
        <f t="shared" si="42"/>
        <v>0</v>
      </c>
      <c r="T46" s="17">
        <f t="shared" si="42"/>
        <v>0</v>
      </c>
    </row>
    <row r="47" spans="3:20">
      <c r="C47" s="13" t="s">
        <v>26</v>
      </c>
      <c r="D47" s="13"/>
      <c r="E47" s="13"/>
      <c r="F47" s="13"/>
      <c r="G47" s="17">
        <f t="shared" si="40"/>
        <v>0</v>
      </c>
      <c r="H47" s="17">
        <f t="shared" si="40"/>
        <v>266.66666666666669</v>
      </c>
      <c r="I47" s="17">
        <f t="shared" si="40"/>
        <v>-3359.1433333333334</v>
      </c>
      <c r="J47" s="17">
        <f t="shared" si="40"/>
        <v>-3092.4766666666674</v>
      </c>
      <c r="K47" s="13"/>
      <c r="L47" s="17">
        <f t="shared" si="41"/>
        <v>0</v>
      </c>
      <c r="M47" s="17">
        <f t="shared" si="41"/>
        <v>145</v>
      </c>
      <c r="N47" s="17">
        <f t="shared" si="41"/>
        <v>-2668.91</v>
      </c>
      <c r="O47" s="17">
        <f t="shared" si="41"/>
        <v>-2523.91</v>
      </c>
      <c r="Q47" s="17">
        <f t="shared" si="42"/>
        <v>0</v>
      </c>
      <c r="R47" s="17">
        <f t="shared" si="42"/>
        <v>1264.8900000000001</v>
      </c>
      <c r="S47" s="17">
        <f t="shared" si="42"/>
        <v>4676.6278300754329</v>
      </c>
      <c r="T47" s="17">
        <f t="shared" si="42"/>
        <v>5941.5178300754324</v>
      </c>
    </row>
    <row r="48" spans="3:20">
      <c r="C48" s="13" t="s">
        <v>27</v>
      </c>
      <c r="D48" s="13"/>
      <c r="E48" s="13"/>
      <c r="F48" s="13"/>
      <c r="G48" s="17">
        <f t="shared" si="40"/>
        <v>0</v>
      </c>
      <c r="H48" s="17">
        <f t="shared" si="40"/>
        <v>0</v>
      </c>
      <c r="I48" s="17">
        <f t="shared" si="40"/>
        <v>9988.6433333333298</v>
      </c>
      <c r="J48" s="17">
        <f t="shared" si="40"/>
        <v>9988.6433333333298</v>
      </c>
      <c r="K48" s="13"/>
      <c r="L48" s="17">
        <f t="shared" si="41"/>
        <v>0</v>
      </c>
      <c r="M48" s="17">
        <f t="shared" si="41"/>
        <v>0</v>
      </c>
      <c r="N48" s="17">
        <f t="shared" si="41"/>
        <v>1640.9699999999975</v>
      </c>
      <c r="O48" s="17">
        <f t="shared" si="41"/>
        <v>1640.9699999999975</v>
      </c>
      <c r="Q48" s="17">
        <f t="shared" si="42"/>
        <v>0</v>
      </c>
      <c r="R48" s="17">
        <f t="shared" si="42"/>
        <v>0</v>
      </c>
      <c r="S48" s="17">
        <f t="shared" si="42"/>
        <v>-193850.23306241431</v>
      </c>
      <c r="T48" s="17">
        <f t="shared" si="42"/>
        <v>-193850.23306241431</v>
      </c>
    </row>
    <row r="49" spans="3:20">
      <c r="C49" s="13" t="s">
        <v>28</v>
      </c>
      <c r="D49" s="13"/>
      <c r="E49" s="13"/>
      <c r="F49" s="13"/>
      <c r="G49" s="17">
        <f t="shared" si="40"/>
        <v>0</v>
      </c>
      <c r="H49" s="17">
        <f t="shared" si="40"/>
        <v>0</v>
      </c>
      <c r="I49" s="17">
        <f t="shared" si="40"/>
        <v>686.42333333333409</v>
      </c>
      <c r="J49" s="17">
        <f t="shared" si="40"/>
        <v>686.42333333333409</v>
      </c>
      <c r="K49" s="13"/>
      <c r="L49" s="17">
        <f t="shared" si="41"/>
        <v>0</v>
      </c>
      <c r="M49" s="17">
        <f t="shared" si="41"/>
        <v>0</v>
      </c>
      <c r="N49" s="17">
        <f t="shared" si="41"/>
        <v>-1303.4099999999999</v>
      </c>
      <c r="O49" s="17">
        <f t="shared" si="41"/>
        <v>-1303.4099999999999</v>
      </c>
      <c r="Q49" s="17">
        <f t="shared" si="42"/>
        <v>0</v>
      </c>
      <c r="R49" s="17">
        <f t="shared" si="42"/>
        <v>0</v>
      </c>
      <c r="S49" s="17">
        <f t="shared" si="42"/>
        <v>85909.74</v>
      </c>
      <c r="T49" s="17">
        <f t="shared" si="42"/>
        <v>85909.74</v>
      </c>
    </row>
    <row r="50" spans="3:20">
      <c r="C50" s="13" t="s">
        <v>29</v>
      </c>
      <c r="D50" s="13"/>
      <c r="E50" s="13"/>
      <c r="F50" s="13"/>
      <c r="G50" s="21">
        <f t="shared" ref="G50:J50" si="43">SUM(G42:G49)</f>
        <v>0</v>
      </c>
      <c r="H50" s="21">
        <f t="shared" si="43"/>
        <v>1880.3608940295762</v>
      </c>
      <c r="I50" s="21">
        <f t="shared" si="43"/>
        <v>18128.253788732138</v>
      </c>
      <c r="J50" s="21">
        <f t="shared" si="43"/>
        <v>20008.614682761712</v>
      </c>
      <c r="K50" s="13"/>
      <c r="L50" s="21">
        <f t="shared" ref="L50:O50" si="44">SUM(L42:L49)</f>
        <v>0</v>
      </c>
      <c r="M50" s="21">
        <f t="shared" si="44"/>
        <v>1823.7800000000002</v>
      </c>
      <c r="N50" s="21">
        <f t="shared" si="44"/>
        <v>13997.139999999992</v>
      </c>
      <c r="O50" s="21">
        <f t="shared" si="44"/>
        <v>15820.919999999991</v>
      </c>
      <c r="Q50" s="21">
        <f t="shared" ref="Q50:T50" si="45">SUM(Q42:Q49)</f>
        <v>0</v>
      </c>
      <c r="R50" s="21">
        <f t="shared" si="45"/>
        <v>48556.833676064736</v>
      </c>
      <c r="S50" s="21">
        <f t="shared" si="45"/>
        <v>-10771.991189994646</v>
      </c>
      <c r="T50" s="21">
        <f t="shared" si="45"/>
        <v>37784.842486070076</v>
      </c>
    </row>
    <row r="51" spans="3:20">
      <c r="C51" s="13"/>
      <c r="D51" s="13"/>
      <c r="E51" s="13"/>
      <c r="F51" s="13"/>
      <c r="G51" s="22"/>
      <c r="H51" s="22"/>
      <c r="I51" s="22"/>
      <c r="J51" s="22"/>
      <c r="K51" s="13"/>
      <c r="L51" s="22"/>
      <c r="M51" s="22"/>
      <c r="N51" s="22"/>
      <c r="O51" s="22"/>
      <c r="Q51" s="22"/>
      <c r="R51" s="22"/>
      <c r="S51" s="22"/>
      <c r="T51" s="22"/>
    </row>
    <row r="52" spans="3:20">
      <c r="C52" s="13" t="s">
        <v>30</v>
      </c>
      <c r="D52" s="13"/>
      <c r="E52" s="13"/>
      <c r="F52" s="13"/>
      <c r="G52" s="23">
        <f t="shared" ref="G52:J52" si="46">SUM(G33,G39,G50)</f>
        <v>-16654.166666666657</v>
      </c>
      <c r="H52" s="23">
        <f t="shared" si="46"/>
        <v>-4122.1940797671523</v>
      </c>
      <c r="I52" s="23">
        <f t="shared" si="46"/>
        <v>36460.29004180622</v>
      </c>
      <c r="J52" s="23">
        <f t="shared" si="46"/>
        <v>15683.929295372454</v>
      </c>
      <c r="K52" s="13"/>
      <c r="L52" s="23">
        <f t="shared" ref="L52:O52" si="47">SUM(L33,L39,L50)</f>
        <v>-2718.6666666666715</v>
      </c>
      <c r="M52" s="23">
        <f t="shared" si="47"/>
        <v>-10740.569999999971</v>
      </c>
      <c r="N52" s="23">
        <f t="shared" si="47"/>
        <v>33947.87999999999</v>
      </c>
      <c r="O52" s="23">
        <f t="shared" si="47"/>
        <v>20488.643333333388</v>
      </c>
      <c r="Q52" s="23">
        <f t="shared" ref="Q52:T52" si="48">SUM(Q33,Q39,Q50)</f>
        <v>-363225.66666666669</v>
      </c>
      <c r="R52" s="23">
        <f t="shared" si="48"/>
        <v>-203206.46378429717</v>
      </c>
      <c r="S52" s="23">
        <f t="shared" si="48"/>
        <v>817087.90019141487</v>
      </c>
      <c r="T52" s="23">
        <f t="shared" si="48"/>
        <v>250655.76974045119</v>
      </c>
    </row>
  </sheetData>
  <mergeCells count="4">
    <mergeCell ref="B2:E2"/>
    <mergeCell ref="G2:J2"/>
    <mergeCell ref="L2:O2"/>
    <mergeCell ref="Q2:T2"/>
  </mergeCells>
  <pageMargins left="0.70866141732283472" right="0.70866141732283472" top="0.74803149606299213" bottom="0.74803149606299213" header="0.31496062992125984" footer="0.31496062992125984"/>
  <pageSetup paperSize="9" scale="62" orientation="landscape"/>
  <extLst>
    <ext xmlns:mx="http://schemas.microsoft.com/office/mac/excel/2008/main" uri="{64002731-A6B0-56B0-2670-7721B7C09600}">
      <mx:PLV Mode="0" OnePage="0" WScale="0"/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4"/>
  <sheetViews>
    <sheetView topLeftCell="D1" workbookViewId="0">
      <selection activeCell="C16" sqref="C16"/>
    </sheetView>
    <sheetView workbookViewId="1"/>
  </sheetViews>
  <sheetFormatPr baseColWidth="10" defaultColWidth="8.83203125" defaultRowHeight="14" outlineLevelCol="1" x14ac:dyDescent="0"/>
  <cols>
    <col min="1" max="1" width="25.83203125" bestFit="1" customWidth="1"/>
    <col min="2" max="2" width="11.5" customWidth="1"/>
    <col min="3" max="3" width="11.1640625" customWidth="1"/>
    <col min="4" max="7" width="11.5" customWidth="1"/>
    <col min="8" max="8" width="4" customWidth="1"/>
    <col min="9" max="9" width="11.5" customWidth="1"/>
    <col min="10" max="10" width="4" customWidth="1"/>
    <col min="13" max="13" width="11.5" bestFit="1" customWidth="1"/>
    <col min="14" max="14" width="11" bestFit="1" customWidth="1"/>
    <col min="16" max="16" width="9.6640625" bestFit="1" customWidth="1"/>
    <col min="17" max="17" width="3.5" customWidth="1"/>
    <col min="18" max="18" width="11.5" bestFit="1" customWidth="1"/>
    <col min="19" max="19" width="4.6640625" customWidth="1"/>
    <col min="22" max="22" width="12.1640625" bestFit="1" customWidth="1"/>
    <col min="25" max="25" width="9.6640625" bestFit="1" customWidth="1"/>
    <col min="26" max="26" width="2.6640625" customWidth="1"/>
    <col min="27" max="27" width="12.5" bestFit="1" customWidth="1"/>
    <col min="28" max="28" width="3.6640625" customWidth="1"/>
    <col min="29" max="29" width="0" hidden="1" customWidth="1" outlineLevel="1"/>
    <col min="30" max="30" width="12.1640625" hidden="1" customWidth="1" outlineLevel="1"/>
    <col min="31" max="32" width="0" hidden="1" customWidth="1" outlineLevel="1"/>
    <col min="33" max="33" width="9.6640625" hidden="1" customWidth="1" outlineLevel="1"/>
    <col min="34" max="34" width="2.6640625" hidden="1" customWidth="1" outlineLevel="1"/>
    <col min="35" max="35" width="12.5" hidden="1" customWidth="1" outlineLevel="1"/>
    <col min="36" max="36" width="8.83203125" collapsed="1"/>
  </cols>
  <sheetData>
    <row r="1" spans="1:35">
      <c r="A1" s="1" t="s">
        <v>0</v>
      </c>
      <c r="B1" s="2" t="str">
        <f>'[1]105 unio vending'!A3</f>
        <v>Management Accounts to September 2019</v>
      </c>
      <c r="C1" s="2"/>
    </row>
    <row r="2" spans="1:35" ht="30" customHeight="1">
      <c r="A2" t="s">
        <v>1</v>
      </c>
      <c r="B2" s="115" t="s">
        <v>2</v>
      </c>
      <c r="C2" s="115"/>
      <c r="D2" s="115"/>
      <c r="E2" s="115"/>
      <c r="F2" s="115"/>
      <c r="G2" s="29"/>
      <c r="I2" s="29"/>
      <c r="K2" s="115" t="s">
        <v>3</v>
      </c>
      <c r="L2" s="115"/>
      <c r="M2" s="115"/>
      <c r="N2" s="115"/>
      <c r="O2" s="115"/>
      <c r="P2" s="29"/>
      <c r="R2" s="29"/>
      <c r="T2" s="115" t="s">
        <v>33</v>
      </c>
      <c r="U2" s="115"/>
      <c r="V2" s="115"/>
      <c r="W2" s="115"/>
      <c r="X2" s="115"/>
      <c r="Y2" s="29"/>
      <c r="AA2" s="29"/>
      <c r="AC2" s="115" t="s">
        <v>5</v>
      </c>
      <c r="AD2" s="115"/>
      <c r="AE2" s="115"/>
      <c r="AF2" s="115"/>
      <c r="AG2" s="29"/>
      <c r="AI2" s="29"/>
    </row>
    <row r="3" spans="1:35" ht="36.75" customHeight="1">
      <c r="A3" s="1" t="s">
        <v>34</v>
      </c>
      <c r="B3" s="3" t="s">
        <v>35</v>
      </c>
      <c r="C3" s="3" t="s">
        <v>36</v>
      </c>
      <c r="D3" s="3" t="s">
        <v>27</v>
      </c>
      <c r="E3" s="3" t="s">
        <v>37</v>
      </c>
      <c r="F3" s="3" t="s">
        <v>38</v>
      </c>
      <c r="G3" s="3" t="s">
        <v>39</v>
      </c>
      <c r="I3" s="30" t="s">
        <v>40</v>
      </c>
      <c r="K3" s="3" t="s">
        <v>35</v>
      </c>
      <c r="L3" s="3" t="s">
        <v>36</v>
      </c>
      <c r="M3" s="3" t="s">
        <v>27</v>
      </c>
      <c r="N3" s="3" t="s">
        <v>37</v>
      </c>
      <c r="O3" s="3" t="s">
        <v>38</v>
      </c>
      <c r="P3" s="3" t="s">
        <v>39</v>
      </c>
      <c r="R3" s="30" t="s">
        <v>40</v>
      </c>
      <c r="T3" s="3" t="s">
        <v>35</v>
      </c>
      <c r="U3" s="3" t="s">
        <v>36</v>
      </c>
      <c r="V3" s="3" t="s">
        <v>27</v>
      </c>
      <c r="W3" s="3" t="s">
        <v>37</v>
      </c>
      <c r="X3" s="3" t="s">
        <v>38</v>
      </c>
      <c r="Y3" s="3" t="s">
        <v>39</v>
      </c>
      <c r="AA3" s="30" t="s">
        <v>40</v>
      </c>
      <c r="AC3" s="3" t="s">
        <v>35</v>
      </c>
      <c r="AD3" s="3" t="s">
        <v>27</v>
      </c>
      <c r="AE3" s="3" t="s">
        <v>37</v>
      </c>
      <c r="AF3" s="3" t="s">
        <v>38</v>
      </c>
      <c r="AG3" s="3" t="s">
        <v>39</v>
      </c>
      <c r="AI3" s="30" t="s">
        <v>40</v>
      </c>
    </row>
    <row r="4" spans="1:35">
      <c r="A4" t="s">
        <v>12</v>
      </c>
      <c r="B4" s="6">
        <f>'[1]P&amp;L by Dept'!K4</f>
        <v>0</v>
      </c>
      <c r="C4" s="6">
        <f>'[1]P&amp;L by Dept'!M4</f>
        <v>3910.94</v>
      </c>
      <c r="D4" s="6">
        <f>SUM('[1]P&amp;L by Dept'!O4:Q4)</f>
        <v>0</v>
      </c>
      <c r="E4" s="6">
        <f>SUM('[1]P&amp;L by Dept'!R4)</f>
        <v>5638.51</v>
      </c>
      <c r="F4" s="6">
        <f>'[1]P&amp;L by Dept'!L4</f>
        <v>0</v>
      </c>
      <c r="G4" s="6">
        <f>I56</f>
        <v>0</v>
      </c>
      <c r="I4" s="31">
        <f>SUM(B4:G4)</f>
        <v>9549.4500000000007</v>
      </c>
      <c r="K4" s="6">
        <f>'[1]P&amp;L by Dept'!BF4</f>
        <v>0</v>
      </c>
      <c r="L4" s="6">
        <f>'[1]P&amp;L by Dept'!BG4</f>
        <v>0</v>
      </c>
      <c r="M4" s="6">
        <f>SUM('[1]P&amp;L by Dept'!BJ4:BL4)</f>
        <v>5190.5636923864076</v>
      </c>
      <c r="N4" s="6">
        <f>SUM('[1]P&amp;L by Dept'!BM4)</f>
        <v>902.46452205654111</v>
      </c>
      <c r="O4" s="6">
        <f>'[1]P&amp;L by Dept'!BH4</f>
        <v>0</v>
      </c>
      <c r="P4" s="6">
        <f>SUM('[1]P&amp;L by Dept'!AW4:BA4)</f>
        <v>0</v>
      </c>
      <c r="R4" s="31">
        <f>SUM(K4:P4)</f>
        <v>6093.0282144429484</v>
      </c>
      <c r="T4" s="6">
        <f>'[1]P&amp;L by Dept'!CZ4</f>
        <v>0</v>
      </c>
      <c r="U4" s="6">
        <f>'[1]P&amp;L by Dept'!DA4</f>
        <v>11094.429999999998</v>
      </c>
      <c r="V4" s="6">
        <f>SUM('[1]P&amp;L by Dept'!DD4:DE4)</f>
        <v>0</v>
      </c>
      <c r="W4" s="6">
        <f>SUM('[1]P&amp;L by Dept'!DF4)</f>
        <v>1919.82</v>
      </c>
      <c r="X4" s="6">
        <f>'[1]P&amp;L by Dept'!DB4</f>
        <v>0</v>
      </c>
      <c r="Y4" s="6">
        <f>SUM('[1]P&amp;L by Dept'!CQ4:CU4)</f>
        <v>10</v>
      </c>
      <c r="AA4" s="31">
        <f>SUM(T4:Y4)</f>
        <v>13024.249999999998</v>
      </c>
      <c r="AC4" s="6">
        <f>'[1]P&amp;L by Dept'!DS4</f>
        <v>0</v>
      </c>
      <c r="AD4" s="6">
        <f>SUM('[1]P&amp;L by Dept'!DV4:DW4)</f>
        <v>39101.047999999995</v>
      </c>
      <c r="AE4" s="6">
        <f>SUM('[1]P&amp;L by Dept'!DX4)</f>
        <v>62486.3</v>
      </c>
      <c r="AF4" s="6">
        <f>'[1]P&amp;L by Dept'!DT4</f>
        <v>0</v>
      </c>
      <c r="AG4" s="6">
        <f>SUM('[1]P&amp;L by Dept'!DJ4:DN4)</f>
        <v>200930</v>
      </c>
      <c r="AI4" s="31">
        <f>SUM(AC4:AG4)</f>
        <v>302517.348</v>
      </c>
    </row>
    <row r="5" spans="1:35">
      <c r="A5" t="s">
        <v>13</v>
      </c>
      <c r="B5" s="6">
        <f>'[1]P&amp;L by Dept'!K5</f>
        <v>0</v>
      </c>
      <c r="C5" s="6">
        <f>'[1]P&amp;L by Dept'!M5</f>
        <v>2</v>
      </c>
      <c r="D5" s="6">
        <f>SUM('[1]P&amp;L by Dept'!O5:Q5)</f>
        <v>0</v>
      </c>
      <c r="E5" s="6">
        <f>SUM('[1]P&amp;L by Dept'!R5)</f>
        <v>-78.900000000000006</v>
      </c>
      <c r="F5" s="6">
        <f>'[1]P&amp;L by Dept'!L5</f>
        <v>0</v>
      </c>
      <c r="G5" s="6">
        <f>I57</f>
        <v>0</v>
      </c>
      <c r="I5" s="31">
        <f>SUM(B5:G5)</f>
        <v>-76.900000000000006</v>
      </c>
      <c r="K5" s="6">
        <f>'[1]P&amp;L by Dept'!BF5</f>
        <v>0</v>
      </c>
      <c r="L5" s="6">
        <f>'[1]P&amp;L by Dept'!BG5</f>
        <v>-83.333333333333329</v>
      </c>
      <c r="M5" s="6">
        <f>SUM('[1]P&amp;L by Dept'!BJ5:BL5)</f>
        <v>0</v>
      </c>
      <c r="N5" s="6">
        <f>SUM('[1]P&amp;L by Dept'!BM5)</f>
        <v>-40.86761518891926</v>
      </c>
      <c r="O5" s="6">
        <f>'[1]P&amp;L by Dept'!BH5</f>
        <v>0</v>
      </c>
      <c r="P5" s="6">
        <f>SUM('[1]P&amp;L by Dept'!AW5:BA5)</f>
        <v>0</v>
      </c>
      <c r="R5" s="31">
        <f>SUM(K5:P5)</f>
        <v>-124.20094852225259</v>
      </c>
      <c r="T5" s="6">
        <f>'[1]P&amp;L by Dept'!CZ5</f>
        <v>0</v>
      </c>
      <c r="U5" s="6">
        <f>'[1]P&amp;L by Dept'!DA5</f>
        <v>-66.680000000000007</v>
      </c>
      <c r="V5" s="6">
        <f>SUM('[1]P&amp;L by Dept'!DD5:DE5)</f>
        <v>0</v>
      </c>
      <c r="W5" s="6">
        <f>SUM('[1]P&amp;L by Dept'!DF5)</f>
        <v>-4</v>
      </c>
      <c r="X5" s="6">
        <f>'[1]P&amp;L by Dept'!DB5</f>
        <v>0</v>
      </c>
      <c r="Y5" s="6">
        <f>SUM('[1]P&amp;L by Dept'!CQ5:CU5)</f>
        <v>0</v>
      </c>
      <c r="AA5" s="31">
        <f>SUM(T5:Y5)</f>
        <v>-70.680000000000007</v>
      </c>
      <c r="AC5" s="6">
        <f>'[1]P&amp;L by Dept'!DS5</f>
        <v>0</v>
      </c>
      <c r="AD5" s="6">
        <f>SUM('[1]P&amp;L by Dept'!DV5:DW5)</f>
        <v>0</v>
      </c>
      <c r="AE5" s="6">
        <f>SUM('[1]P&amp;L by Dept'!DX5)</f>
        <v>-73.02</v>
      </c>
      <c r="AF5" s="6">
        <f>'[1]P&amp;L by Dept'!DT5</f>
        <v>0</v>
      </c>
      <c r="AG5" s="6">
        <f>SUM('[1]P&amp;L by Dept'!DJ5:DN5)</f>
        <v>0</v>
      </c>
      <c r="AI5" s="31">
        <f>SUM(AC5:AG5)</f>
        <v>-73.02</v>
      </c>
    </row>
    <row r="6" spans="1:35">
      <c r="A6" t="s">
        <v>14</v>
      </c>
      <c r="B6" s="8">
        <f t="shared" ref="B6:I6" si="0">SUM(B4:B5)</f>
        <v>0</v>
      </c>
      <c r="C6" s="8">
        <f t="shared" si="0"/>
        <v>3912.94</v>
      </c>
      <c r="D6" s="8">
        <f t="shared" si="0"/>
        <v>0</v>
      </c>
      <c r="E6" s="8">
        <f t="shared" si="0"/>
        <v>5559.6100000000006</v>
      </c>
      <c r="F6" s="8">
        <f t="shared" si="0"/>
        <v>0</v>
      </c>
      <c r="G6" s="8">
        <f t="shared" si="0"/>
        <v>0</v>
      </c>
      <c r="I6" s="32">
        <f t="shared" si="0"/>
        <v>9472.5500000000011</v>
      </c>
      <c r="K6" s="8">
        <f t="shared" ref="K6:P6" si="1">SUM(K4:K5)</f>
        <v>0</v>
      </c>
      <c r="L6" s="8">
        <f t="shared" si="1"/>
        <v>-83.333333333333329</v>
      </c>
      <c r="M6" s="8">
        <f t="shared" si="1"/>
        <v>5190.5636923864076</v>
      </c>
      <c r="N6" s="8">
        <f t="shared" si="1"/>
        <v>861.5969068676219</v>
      </c>
      <c r="O6" s="8">
        <f t="shared" si="1"/>
        <v>0</v>
      </c>
      <c r="P6" s="8">
        <f t="shared" si="1"/>
        <v>0</v>
      </c>
      <c r="R6" s="32">
        <f t="shared" ref="R6" si="2">SUM(R4:R5)</f>
        <v>5968.8272659206959</v>
      </c>
      <c r="T6" s="8">
        <f t="shared" ref="T6:Y6" si="3">SUM(T4:T5)</f>
        <v>0</v>
      </c>
      <c r="U6" s="8">
        <f t="shared" si="3"/>
        <v>11027.749999999998</v>
      </c>
      <c r="V6" s="8">
        <f t="shared" si="3"/>
        <v>0</v>
      </c>
      <c r="W6" s="8">
        <f t="shared" si="3"/>
        <v>1915.82</v>
      </c>
      <c r="X6" s="8">
        <f t="shared" si="3"/>
        <v>0</v>
      </c>
      <c r="Y6" s="8">
        <f t="shared" si="3"/>
        <v>10</v>
      </c>
      <c r="AA6" s="32">
        <f t="shared" ref="AA6" si="4">SUM(AA4:AA5)</f>
        <v>12953.569999999998</v>
      </c>
      <c r="AC6" s="8">
        <f t="shared" ref="AC6:AG6" si="5">SUM(AC4:AC5)</f>
        <v>0</v>
      </c>
      <c r="AD6" s="8">
        <f t="shared" si="5"/>
        <v>39101.047999999995</v>
      </c>
      <c r="AE6" s="8">
        <f t="shared" si="5"/>
        <v>62413.280000000006</v>
      </c>
      <c r="AF6" s="8">
        <f t="shared" si="5"/>
        <v>0</v>
      </c>
      <c r="AG6" s="8">
        <f t="shared" si="5"/>
        <v>200930</v>
      </c>
      <c r="AI6" s="32">
        <f t="shared" ref="AI6" si="6">SUM(AI4:AI5)</f>
        <v>302444.32799999998</v>
      </c>
    </row>
    <row r="7" spans="1:35">
      <c r="A7" t="s">
        <v>15</v>
      </c>
      <c r="B7" s="9" t="e">
        <f>B6/B4</f>
        <v>#DIV/0!</v>
      </c>
      <c r="C7" s="9">
        <f>C6/C4</f>
        <v>1.0005113860095016</v>
      </c>
      <c r="D7" s="9" t="e">
        <f t="shared" ref="D7:I7" si="7">D6/D4</f>
        <v>#DIV/0!</v>
      </c>
      <c r="E7" s="9">
        <f t="shared" si="7"/>
        <v>0.98600694155016133</v>
      </c>
      <c r="F7" s="9" t="e">
        <f t="shared" si="7"/>
        <v>#DIV/0!</v>
      </c>
      <c r="G7" s="9" t="e">
        <f t="shared" si="7"/>
        <v>#DIV/0!</v>
      </c>
      <c r="I7" s="33">
        <f t="shared" si="7"/>
        <v>0.99194718020409556</v>
      </c>
      <c r="K7" s="9" t="e">
        <f>K6/K4</f>
        <v>#DIV/0!</v>
      </c>
      <c r="L7" s="9" t="e">
        <f>L6/L4</f>
        <v>#DIV/0!</v>
      </c>
      <c r="M7" s="9">
        <f t="shared" ref="M7:P7" si="8">M6/M4</f>
        <v>1</v>
      </c>
      <c r="N7" s="9">
        <f t="shared" si="8"/>
        <v>0.95471554372487699</v>
      </c>
      <c r="O7" s="9" t="e">
        <f t="shared" si="8"/>
        <v>#DIV/0!</v>
      </c>
      <c r="P7" s="9" t="e">
        <f t="shared" si="8"/>
        <v>#DIV/0!</v>
      </c>
      <c r="R7" s="33">
        <f t="shared" ref="R7" si="9">R6/R4</f>
        <v>0.97961589144986305</v>
      </c>
      <c r="T7" s="9" t="e">
        <f>T6/T4</f>
        <v>#DIV/0!</v>
      </c>
      <c r="U7" s="9">
        <f>U6/U4</f>
        <v>0.99398977685198786</v>
      </c>
      <c r="V7" s="9" t="e">
        <f t="shared" ref="V7:Y7" si="10">V6/V4</f>
        <v>#DIV/0!</v>
      </c>
      <c r="W7" s="9">
        <f t="shared" si="10"/>
        <v>0.99791647133585437</v>
      </c>
      <c r="X7" s="9" t="e">
        <f t="shared" si="10"/>
        <v>#DIV/0!</v>
      </c>
      <c r="Y7" s="9">
        <f t="shared" si="10"/>
        <v>1</v>
      </c>
      <c r="AA7" s="33">
        <f t="shared" ref="AA7" si="11">AA6/AA4</f>
        <v>0.99457319999232197</v>
      </c>
      <c r="AC7" s="9" t="e">
        <f>AC6/AC4</f>
        <v>#DIV/0!</v>
      </c>
      <c r="AD7" s="9">
        <f t="shared" ref="AD7:AG7" si="12">AD6/AD4</f>
        <v>1</v>
      </c>
      <c r="AE7" s="9">
        <f t="shared" si="12"/>
        <v>0.99883142384810752</v>
      </c>
      <c r="AF7" s="9" t="e">
        <f t="shared" si="12"/>
        <v>#DIV/0!</v>
      </c>
      <c r="AG7" s="9">
        <f t="shared" si="12"/>
        <v>1</v>
      </c>
      <c r="AI7" s="33">
        <f t="shared" ref="AI7" si="13">AI6/AI4</f>
        <v>0.99975862541278127</v>
      </c>
    </row>
    <row r="8" spans="1:35">
      <c r="B8" s="10"/>
      <c r="C8" s="10"/>
      <c r="D8" s="10"/>
      <c r="E8" s="10"/>
      <c r="F8" s="10"/>
      <c r="G8" s="10"/>
      <c r="I8" s="34"/>
      <c r="K8" s="10"/>
      <c r="L8" s="10"/>
      <c r="M8" s="10"/>
      <c r="N8" s="10"/>
      <c r="O8" s="10"/>
      <c r="P8" s="10"/>
      <c r="R8" s="34"/>
      <c r="T8" s="10"/>
      <c r="U8" s="10"/>
      <c r="V8" s="10"/>
      <c r="W8" s="10"/>
      <c r="X8" s="10"/>
      <c r="Y8" s="10"/>
      <c r="AA8" s="34"/>
      <c r="AC8" s="10"/>
      <c r="AD8" s="10"/>
      <c r="AE8" s="10"/>
      <c r="AF8" s="10"/>
      <c r="AG8" s="10"/>
      <c r="AI8" s="34"/>
    </row>
    <row r="9" spans="1:35">
      <c r="A9" t="s">
        <v>16</v>
      </c>
      <c r="B9" s="6">
        <f>'[1]P&amp;L by Dept'!K9</f>
        <v>-20202.57</v>
      </c>
      <c r="C9" s="6">
        <f>'[1]P&amp;L by Dept'!M9</f>
        <v>-10425.349999999999</v>
      </c>
      <c r="D9" s="6">
        <f>SUM('[1]P&amp;L by Dept'!O9:Q9)</f>
        <v>-56452.63</v>
      </c>
      <c r="E9" s="6">
        <f>SUM('[1]P&amp;L by Dept'!R9)</f>
        <v>-28753.440000000002</v>
      </c>
      <c r="F9" s="6">
        <f>'[1]P&amp;L by Dept'!L9</f>
        <v>-13486.23</v>
      </c>
      <c r="G9" s="6">
        <f t="shared" ref="G9:G11" si="14">I61</f>
        <v>-73095.91</v>
      </c>
      <c r="I9" s="31">
        <f t="shared" ref="I9:I11" si="15">SUM(B9:G9)</f>
        <v>-202416.13</v>
      </c>
      <c r="K9" s="6">
        <f>'[1]P&amp;L by Dept'!BF9</f>
        <v>-22307.166666666668</v>
      </c>
      <c r="L9" s="6">
        <f>'[1]P&amp;L by Dept'!BG9</f>
        <v>-10529.223616572815</v>
      </c>
      <c r="M9" s="6">
        <f>SUM('[1]P&amp;L by Dept'!BJ9:BL9)</f>
        <v>-61743.258545130586</v>
      </c>
      <c r="N9" s="6">
        <f>SUM('[1]P&amp;L by Dept'!BM9)</f>
        <v>-30371.317937914318</v>
      </c>
      <c r="O9" s="6">
        <f>'[1]P&amp;L by Dept'!BH9</f>
        <v>-14441.08218902589</v>
      </c>
      <c r="P9" s="6">
        <f>SUM('[1]P&amp;L by Dept'!AW9:BA9)</f>
        <v>-71053.203673568278</v>
      </c>
      <c r="R9" s="31">
        <f t="shared" ref="R9:R11" si="16">SUM(K9:P9)</f>
        <v>-210445.25262887852</v>
      </c>
      <c r="T9" s="6">
        <f>'[1]P&amp;L by Dept'!CZ9</f>
        <v>-21641.65</v>
      </c>
      <c r="U9" s="6">
        <f>'[1]P&amp;L by Dept'!DA9</f>
        <v>-9555.58</v>
      </c>
      <c r="V9" s="6">
        <f>SUM('[1]P&amp;L by Dept'!DD9:DE9)</f>
        <v>-45962.990000000005</v>
      </c>
      <c r="W9" s="6">
        <f>SUM('[1]P&amp;L by Dept'!DF9)</f>
        <v>-37411.360000000001</v>
      </c>
      <c r="X9" s="6">
        <f>'[1]P&amp;L by Dept'!DB9</f>
        <v>-5569.32</v>
      </c>
      <c r="Y9" s="6">
        <f>SUM('[1]P&amp;L by Dept'!CQ9:CU9)</f>
        <v>-77425.62</v>
      </c>
      <c r="AA9" s="31">
        <f t="shared" ref="AA9:AA11" si="17">SUM(T9:Y9)</f>
        <v>-197566.52</v>
      </c>
      <c r="AC9" s="6">
        <f>'[1]P&amp;L by Dept'!DS9</f>
        <v>-123456.73000000001</v>
      </c>
      <c r="AD9" s="6">
        <f>SUM('[1]P&amp;L by Dept'!DV9:DW9)</f>
        <v>-321926.24799999996</v>
      </c>
      <c r="AE9" s="6">
        <f>SUM('[1]P&amp;L by Dept'!DX9)</f>
        <v>-237428.57961165046</v>
      </c>
      <c r="AF9" s="6">
        <f>'[1]P&amp;L by Dept'!DT9</f>
        <v>-40299.24</v>
      </c>
      <c r="AG9" s="6">
        <f>SUM('[1]P&amp;L by Dept'!DJ9:DN9)</f>
        <v>-582231.05908573105</v>
      </c>
      <c r="AI9" s="31">
        <f t="shared" ref="AI9:AI11" si="18">SUM(AC9:AG9)</f>
        <v>-1305341.8566973815</v>
      </c>
    </row>
    <row r="10" spans="1:35">
      <c r="A10" t="s">
        <v>17</v>
      </c>
      <c r="B10" s="6">
        <f>'[1]P&amp;L by Dept'!K10</f>
        <v>-2205.21</v>
      </c>
      <c r="C10" s="6">
        <f>'[1]P&amp;L by Dept'!M10</f>
        <v>0</v>
      </c>
      <c r="D10" s="6">
        <f>SUM('[1]P&amp;L by Dept'!O10:Q10)</f>
        <v>0</v>
      </c>
      <c r="E10" s="6">
        <f>SUM('[1]P&amp;L by Dept'!R10)</f>
        <v>-449.72</v>
      </c>
      <c r="F10" s="6">
        <f>'[1]P&amp;L by Dept'!L10</f>
        <v>-3294.27</v>
      </c>
      <c r="G10" s="6">
        <f t="shared" si="14"/>
        <v>-5370.71</v>
      </c>
      <c r="I10" s="31">
        <f t="shared" si="15"/>
        <v>-11319.91</v>
      </c>
      <c r="K10" s="6">
        <f>'[1]P&amp;L by Dept'!BF10</f>
        <v>-2932.6647076958893</v>
      </c>
      <c r="L10" s="6">
        <f>'[1]P&amp;L by Dept'!BG10</f>
        <v>0</v>
      </c>
      <c r="M10" s="6">
        <f>SUM('[1]P&amp;L by Dept'!BJ10:BL10)</f>
        <v>-1587.8333333333335</v>
      </c>
      <c r="N10" s="6">
        <f>SUM('[1]P&amp;L by Dept'!BM10)</f>
        <v>-2603.0170980751464</v>
      </c>
      <c r="O10" s="6">
        <f>'[1]P&amp;L by Dept'!BH10</f>
        <v>-3600</v>
      </c>
      <c r="P10" s="6">
        <f>SUM('[1]P&amp;L by Dept'!AW10:BA10)</f>
        <v>-7280.8994389739764</v>
      </c>
      <c r="R10" s="31">
        <f t="shared" si="16"/>
        <v>-18004.414578078344</v>
      </c>
      <c r="T10" s="6">
        <f>'[1]P&amp;L by Dept'!CZ10</f>
        <v>-2532</v>
      </c>
      <c r="U10" s="6">
        <f>'[1]P&amp;L by Dept'!DA10</f>
        <v>-1037</v>
      </c>
      <c r="V10" s="6">
        <f>SUM('[1]P&amp;L by Dept'!DD10:DE10)</f>
        <v>-784</v>
      </c>
      <c r="W10" s="6">
        <f>SUM('[1]P&amp;L by Dept'!DF10)</f>
        <v>-2341</v>
      </c>
      <c r="X10" s="6">
        <f>'[1]P&amp;L by Dept'!DB10</f>
        <v>-8970.75</v>
      </c>
      <c r="Y10" s="6">
        <f>SUM('[1]P&amp;L by Dept'!CQ10:CU10)</f>
        <v>-8652</v>
      </c>
      <c r="AA10" s="31">
        <f t="shared" si="17"/>
        <v>-24316.75</v>
      </c>
      <c r="AC10" s="6">
        <f>'[1]P&amp;L by Dept'!DS10</f>
        <v>-17912.520000000004</v>
      </c>
      <c r="AD10" s="6">
        <f>SUM('[1]P&amp;L by Dept'!DV10:DW10)</f>
        <v>-29342</v>
      </c>
      <c r="AE10" s="6">
        <f>SUM('[1]P&amp;L by Dept'!DX10)</f>
        <v>-8275.130000000001</v>
      </c>
      <c r="AF10" s="6">
        <f>'[1]P&amp;L by Dept'!DT10</f>
        <v>-39612.869999999995</v>
      </c>
      <c r="AG10" s="6">
        <f>SUM('[1]P&amp;L by Dept'!DJ10:DN10)</f>
        <v>-72651</v>
      </c>
      <c r="AI10" s="31">
        <f t="shared" si="18"/>
        <v>-167793.52000000002</v>
      </c>
    </row>
    <row r="11" spans="1:35">
      <c r="A11" t="s">
        <v>18</v>
      </c>
      <c r="B11" s="6">
        <f>'[1]P&amp;L by Dept'!K11</f>
        <v>0</v>
      </c>
      <c r="C11" s="6">
        <f>'[1]P&amp;L by Dept'!M11</f>
        <v>0</v>
      </c>
      <c r="D11" s="6">
        <f>SUM('[1]P&amp;L by Dept'!O11:Q11)</f>
        <v>-5136.1499999999996</v>
      </c>
      <c r="E11" s="6">
        <f>SUM('[1]P&amp;L by Dept'!R11)</f>
        <v>0</v>
      </c>
      <c r="F11" s="6">
        <f>'[1]P&amp;L by Dept'!L11</f>
        <v>0</v>
      </c>
      <c r="G11" s="6">
        <f t="shared" si="14"/>
        <v>-11770.3</v>
      </c>
      <c r="I11" s="31">
        <f t="shared" si="15"/>
        <v>-16906.449999999997</v>
      </c>
      <c r="K11" s="6">
        <f>'[1]P&amp;L by Dept'!BF11</f>
        <v>0</v>
      </c>
      <c r="L11" s="6">
        <f>'[1]P&amp;L by Dept'!BG11</f>
        <v>-60.16666666666606</v>
      </c>
      <c r="M11" s="6">
        <f>SUM('[1]P&amp;L by Dept'!BJ11:BL11)</f>
        <v>-2133.3333333333321</v>
      </c>
      <c r="N11" s="6">
        <f>SUM('[1]P&amp;L by Dept'!BM11)</f>
        <v>-578.7020585502396</v>
      </c>
      <c r="O11" s="6">
        <f>'[1]P&amp;L by Dept'!BH11</f>
        <v>0</v>
      </c>
      <c r="P11" s="6">
        <f>SUM('[1]P&amp;L by Dept'!AW11:BA11)</f>
        <v>-14248.934253487681</v>
      </c>
      <c r="R11" s="31">
        <f t="shared" si="16"/>
        <v>-17021.136312037917</v>
      </c>
      <c r="T11" s="6">
        <f>'[1]P&amp;L by Dept'!CZ11</f>
        <v>-258.5</v>
      </c>
      <c r="U11" s="6">
        <f>'[1]P&amp;L by Dept'!DA11</f>
        <v>0</v>
      </c>
      <c r="V11" s="6">
        <f>SUM('[1]P&amp;L by Dept'!DD11:DE11)</f>
        <v>-4126.4799999999959</v>
      </c>
      <c r="W11" s="6">
        <f>SUM('[1]P&amp;L by Dept'!DF11)</f>
        <v>-718.68000000000029</v>
      </c>
      <c r="X11" s="6">
        <f>'[1]P&amp;L by Dept'!DB11</f>
        <v>0</v>
      </c>
      <c r="Y11" s="6">
        <f>SUM('[1]P&amp;L by Dept'!CQ11:CU11)</f>
        <v>-27087.320000000011</v>
      </c>
      <c r="AA11" s="31">
        <f t="shared" si="17"/>
        <v>-32190.980000000007</v>
      </c>
      <c r="AC11" s="6">
        <f>'[1]P&amp;L by Dept'!DS11</f>
        <v>-288.79999999998836</v>
      </c>
      <c r="AD11" s="6">
        <f>SUM('[1]P&amp;L by Dept'!DV11:DW11)</f>
        <v>-15659.480000000054</v>
      </c>
      <c r="AE11" s="6">
        <f>SUM('[1]P&amp;L by Dept'!DX11)</f>
        <v>-4097.9100000000035</v>
      </c>
      <c r="AF11" s="6">
        <f>'[1]P&amp;L by Dept'!DT11</f>
        <v>0</v>
      </c>
      <c r="AG11" s="6">
        <f>SUM('[1]P&amp;L by Dept'!DJ11:DN11)</f>
        <v>141707.40731597223</v>
      </c>
      <c r="AI11" s="31">
        <f t="shared" si="18"/>
        <v>121661.21731597219</v>
      </c>
    </row>
    <row r="12" spans="1:35">
      <c r="A12" t="s">
        <v>19</v>
      </c>
      <c r="B12" s="11">
        <f t="shared" ref="B12:F12" si="19">SUM(B9:B11)</f>
        <v>-22407.78</v>
      </c>
      <c r="C12" s="11">
        <f t="shared" ref="C12" si="20">SUM(C9:C11)</f>
        <v>-10425.349999999999</v>
      </c>
      <c r="D12" s="11">
        <f t="shared" si="19"/>
        <v>-61588.78</v>
      </c>
      <c r="E12" s="11">
        <f t="shared" si="19"/>
        <v>-29203.160000000003</v>
      </c>
      <c r="F12" s="11">
        <f t="shared" si="19"/>
        <v>-16780.5</v>
      </c>
      <c r="G12" s="11">
        <f t="shared" ref="G12:I12" si="21">SUM(G9:G11)</f>
        <v>-90236.920000000013</v>
      </c>
      <c r="I12" s="35">
        <f t="shared" si="21"/>
        <v>-230642.49</v>
      </c>
      <c r="K12" s="11">
        <f t="shared" ref="K12:P12" si="22">SUM(K9:K11)</f>
        <v>-25239.831374362559</v>
      </c>
      <c r="L12" s="11">
        <f t="shared" si="22"/>
        <v>-10589.390283239482</v>
      </c>
      <c r="M12" s="11">
        <f t="shared" si="22"/>
        <v>-65464.42521179725</v>
      </c>
      <c r="N12" s="11">
        <f t="shared" si="22"/>
        <v>-33553.037094539708</v>
      </c>
      <c r="O12" s="11">
        <f t="shared" si="22"/>
        <v>-18041.082189025889</v>
      </c>
      <c r="P12" s="11">
        <f t="shared" si="22"/>
        <v>-92583.037366029937</v>
      </c>
      <c r="R12" s="35">
        <f t="shared" ref="R12" si="23">SUM(R9:R11)</f>
        <v>-245470.80351899477</v>
      </c>
      <c r="T12" s="11">
        <f t="shared" ref="T12:Y12" si="24">SUM(T9:T11)</f>
        <v>-24432.15</v>
      </c>
      <c r="U12" s="11">
        <f t="shared" si="24"/>
        <v>-10592.58</v>
      </c>
      <c r="V12" s="11">
        <f t="shared" si="24"/>
        <v>-50873.47</v>
      </c>
      <c r="W12" s="11">
        <f t="shared" si="24"/>
        <v>-40471.040000000001</v>
      </c>
      <c r="X12" s="11">
        <f t="shared" si="24"/>
        <v>-14540.07</v>
      </c>
      <c r="Y12" s="11">
        <f t="shared" si="24"/>
        <v>-113164.94</v>
      </c>
      <c r="AA12" s="35">
        <f t="shared" ref="AA12" si="25">SUM(AA9:AA11)</f>
        <v>-254074.25</v>
      </c>
      <c r="AC12" s="11">
        <f t="shared" ref="AC12:AG12" si="26">SUM(AC9:AC11)</f>
        <v>-141658.04999999999</v>
      </c>
      <c r="AD12" s="11">
        <f t="shared" si="26"/>
        <v>-366927.728</v>
      </c>
      <c r="AE12" s="11">
        <f t="shared" si="26"/>
        <v>-249801.61961165047</v>
      </c>
      <c r="AF12" s="11">
        <f t="shared" si="26"/>
        <v>-79912.109999999986</v>
      </c>
      <c r="AG12" s="11">
        <f t="shared" si="26"/>
        <v>-513174.65176975878</v>
      </c>
      <c r="AI12" s="35">
        <f t="shared" ref="AI12" si="27">SUM(AI9:AI11)</f>
        <v>-1351474.1593814094</v>
      </c>
    </row>
    <row r="13" spans="1:35">
      <c r="B13" s="6"/>
      <c r="C13" s="6"/>
      <c r="D13" s="6"/>
      <c r="E13" s="6"/>
      <c r="F13" s="6"/>
      <c r="G13" s="6"/>
      <c r="I13" s="31"/>
      <c r="K13" s="6"/>
      <c r="L13" s="6"/>
      <c r="M13" s="6"/>
      <c r="N13" s="6"/>
      <c r="O13" s="6"/>
      <c r="P13" s="6"/>
      <c r="R13" s="31"/>
      <c r="T13" s="6"/>
      <c r="U13" s="6"/>
      <c r="V13" s="6"/>
      <c r="W13" s="6"/>
      <c r="X13" s="6"/>
      <c r="Y13" s="6"/>
      <c r="AA13" s="31"/>
      <c r="AC13" s="6"/>
      <c r="AD13" s="6"/>
      <c r="AE13" s="6"/>
      <c r="AF13" s="6"/>
      <c r="AG13" s="6"/>
      <c r="AI13" s="31"/>
    </row>
    <row r="14" spans="1:35">
      <c r="A14" t="s">
        <v>20</v>
      </c>
      <c r="B14" s="6"/>
      <c r="C14" s="6"/>
      <c r="D14" s="6"/>
      <c r="E14" s="6"/>
      <c r="F14" s="6"/>
      <c r="G14" s="6"/>
      <c r="I14" s="31"/>
      <c r="K14" s="6"/>
      <c r="L14" s="6"/>
      <c r="M14" s="6"/>
      <c r="N14" s="6"/>
      <c r="O14" s="6"/>
      <c r="P14" s="6"/>
      <c r="R14" s="31"/>
      <c r="T14" s="6"/>
      <c r="U14" s="6"/>
      <c r="V14" s="6"/>
      <c r="W14" s="6"/>
      <c r="X14" s="6"/>
      <c r="Y14" s="6"/>
      <c r="AA14" s="31"/>
      <c r="AC14" s="6"/>
      <c r="AD14" s="6"/>
      <c r="AE14" s="6"/>
      <c r="AF14" s="6"/>
      <c r="AG14" s="6"/>
      <c r="AI14" s="31"/>
    </row>
    <row r="15" spans="1:35">
      <c r="A15" t="s">
        <v>21</v>
      </c>
      <c r="B15" s="6">
        <f>'[1]P&amp;L by Dept'!K15</f>
        <v>0</v>
      </c>
      <c r="C15" s="6">
        <f>'[1]P&amp;L by Dept'!M15</f>
        <v>0</v>
      </c>
      <c r="D15" s="6">
        <f>SUM('[1]P&amp;L by Dept'!O15:Q15)</f>
        <v>0</v>
      </c>
      <c r="E15" s="6">
        <f>SUM('[1]P&amp;L by Dept'!R15)</f>
        <v>0</v>
      </c>
      <c r="F15" s="6">
        <f>'[1]P&amp;L by Dept'!L15</f>
        <v>0</v>
      </c>
      <c r="G15" s="6">
        <f t="shared" ref="G15:G22" si="28">I67</f>
        <v>-17997.88</v>
      </c>
      <c r="I15" s="31">
        <f t="shared" ref="I15:I22" si="29">SUM(B15:G15)</f>
        <v>-17997.88</v>
      </c>
      <c r="K15" s="6">
        <f>'[1]P&amp;L by Dept'!BF15</f>
        <v>0</v>
      </c>
      <c r="L15" s="6">
        <f>'[1]P&amp;L by Dept'!BG15</f>
        <v>0</v>
      </c>
      <c r="M15" s="6">
        <f>SUM('[1]P&amp;L by Dept'!BJ15:BL15)</f>
        <v>0</v>
      </c>
      <c r="N15" s="6">
        <f>SUM('[1]P&amp;L by Dept'!BM15)</f>
        <v>0</v>
      </c>
      <c r="O15" s="6">
        <f>'[1]P&amp;L by Dept'!BH15</f>
        <v>0</v>
      </c>
      <c r="P15" s="6">
        <f>SUM('[1]P&amp;L by Dept'!AW15:BA15)</f>
        <v>-18098.332380952383</v>
      </c>
      <c r="R15" s="31">
        <f t="shared" ref="R15:R22" si="30">SUM(K15:P15)</f>
        <v>-18098.332380952383</v>
      </c>
      <c r="T15" s="6">
        <f>'[1]P&amp;L by Dept'!CZ15</f>
        <v>0</v>
      </c>
      <c r="U15" s="6">
        <f>'[1]P&amp;L by Dept'!DA15</f>
        <v>-55.99</v>
      </c>
      <c r="V15" s="6">
        <f>SUM('[1]P&amp;L by Dept'!DD15:DE15)</f>
        <v>0</v>
      </c>
      <c r="W15" s="6">
        <f>SUM('[1]P&amp;L by Dept'!DF15)</f>
        <v>0</v>
      </c>
      <c r="X15" s="6">
        <f>'[1]P&amp;L by Dept'!DB15</f>
        <v>0</v>
      </c>
      <c r="Y15" s="6">
        <f>SUM('[1]P&amp;L by Dept'!CQ15:CU15)</f>
        <v>-16733.09</v>
      </c>
      <c r="AA15" s="31">
        <f t="shared" ref="AA15:AA22" si="31">SUM(T15:Y15)</f>
        <v>-16789.080000000002</v>
      </c>
      <c r="AC15" s="6">
        <f>'[1]P&amp;L by Dept'!DS15</f>
        <v>0</v>
      </c>
      <c r="AD15" s="6">
        <f>SUM('[1]P&amp;L by Dept'!DV15:DW15)</f>
        <v>0</v>
      </c>
      <c r="AE15" s="6">
        <f>SUM('[1]P&amp;L by Dept'!DX15)</f>
        <v>0</v>
      </c>
      <c r="AF15" s="6">
        <f>'[1]P&amp;L by Dept'!DT15</f>
        <v>0</v>
      </c>
      <c r="AG15" s="6">
        <f>SUM('[1]P&amp;L by Dept'!DJ15:DN15)</f>
        <v>-521286.75809523812</v>
      </c>
      <c r="AI15" s="31">
        <f t="shared" ref="AI15:AI22" si="32">SUM(AC15:AG15)</f>
        <v>-521286.75809523812</v>
      </c>
    </row>
    <row r="16" spans="1:35">
      <c r="A16" t="s">
        <v>22</v>
      </c>
      <c r="B16" s="6">
        <f>'[1]P&amp;L by Dept'!K16</f>
        <v>-286.13</v>
      </c>
      <c r="C16" s="6">
        <f>'[1]P&amp;L by Dept'!M16</f>
        <v>-667.35</v>
      </c>
      <c r="D16" s="6">
        <f>SUM('[1]P&amp;L by Dept'!O16:Q16)</f>
        <v>0</v>
      </c>
      <c r="E16" s="6">
        <f>SUM('[1]P&amp;L by Dept'!R16)</f>
        <v>0</v>
      </c>
      <c r="F16" s="6">
        <f>'[1]P&amp;L by Dept'!L16</f>
        <v>-19470.32</v>
      </c>
      <c r="G16" s="6">
        <f t="shared" si="28"/>
        <v>-7147.19</v>
      </c>
      <c r="I16" s="31">
        <f t="shared" si="29"/>
        <v>-27570.989999999998</v>
      </c>
      <c r="K16" s="6">
        <f>'[1]P&amp;L by Dept'!BF16</f>
        <v>-1166.6666666666665</v>
      </c>
      <c r="L16" s="6">
        <f>'[1]P&amp;L by Dept'!BG16</f>
        <v>-396.66666666666669</v>
      </c>
      <c r="M16" s="6">
        <f>SUM('[1]P&amp;L by Dept'!BJ16:BL16)</f>
        <v>-83.333333333333329</v>
      </c>
      <c r="N16" s="6">
        <f>SUM('[1]P&amp;L by Dept'!BM16)</f>
        <v>-166.6666666666668</v>
      </c>
      <c r="O16" s="6">
        <f>'[1]P&amp;L by Dept'!BH16</f>
        <v>-27783.333333333336</v>
      </c>
      <c r="P16" s="6">
        <f>SUM('[1]P&amp;L by Dept'!AW16:BA16)</f>
        <v>-13182.732675101832</v>
      </c>
      <c r="R16" s="31">
        <f t="shared" si="30"/>
        <v>-42779.399341768498</v>
      </c>
      <c r="T16" s="6">
        <f>'[1]P&amp;L by Dept'!CZ16</f>
        <v>-822.06</v>
      </c>
      <c r="U16" s="6">
        <f>'[1]P&amp;L by Dept'!DA16</f>
        <v>-748.17</v>
      </c>
      <c r="V16" s="6">
        <f>SUM('[1]P&amp;L by Dept'!DD16:DE16)</f>
        <v>-569.86</v>
      </c>
      <c r="W16" s="6">
        <f>SUM('[1]P&amp;L by Dept'!DF16)</f>
        <v>-30.39</v>
      </c>
      <c r="X16" s="6">
        <f>'[1]P&amp;L by Dept'!DB16</f>
        <v>-18072.21</v>
      </c>
      <c r="Y16" s="6">
        <f>SUM('[1]P&amp;L by Dept'!CQ16:CU16)</f>
        <v>-30688.629999999997</v>
      </c>
      <c r="AA16" s="31">
        <f t="shared" si="31"/>
        <v>-50931.319999999992</v>
      </c>
      <c r="AC16" s="6">
        <f>'[1]P&amp;L by Dept'!DS16</f>
        <v>-5120.66</v>
      </c>
      <c r="AD16" s="6">
        <f>SUM('[1]P&amp;L by Dept'!DV16:DW16)</f>
        <v>-569.86</v>
      </c>
      <c r="AE16" s="6">
        <f>SUM('[1]P&amp;L by Dept'!DX16)</f>
        <v>-3935.71</v>
      </c>
      <c r="AF16" s="6">
        <f>'[1]P&amp;L by Dept'!DT16</f>
        <v>-26085.699999999997</v>
      </c>
      <c r="AG16" s="6">
        <f>SUM('[1]P&amp;L by Dept'!DJ16:DN16)</f>
        <v>161718.60645472864</v>
      </c>
      <c r="AI16" s="31">
        <f t="shared" si="32"/>
        <v>126006.67645472864</v>
      </c>
    </row>
    <row r="17" spans="1:35">
      <c r="A17" t="s">
        <v>23</v>
      </c>
      <c r="B17" s="6">
        <f>'[1]P&amp;L by Dept'!K17</f>
        <v>0</v>
      </c>
      <c r="C17" s="6">
        <f>'[1]P&amp;L by Dept'!M17</f>
        <v>0</v>
      </c>
      <c r="D17" s="6">
        <f>SUM('[1]P&amp;L by Dept'!O17:Q17)</f>
        <v>0</v>
      </c>
      <c r="E17" s="6">
        <f>SUM('[1]P&amp;L by Dept'!R17)</f>
        <v>0</v>
      </c>
      <c r="F17" s="6">
        <f>'[1]P&amp;L by Dept'!L17</f>
        <v>0</v>
      </c>
      <c r="G17" s="6">
        <f t="shared" si="28"/>
        <v>-9661.3100000000013</v>
      </c>
      <c r="I17" s="31">
        <f t="shared" si="29"/>
        <v>-9661.3100000000013</v>
      </c>
      <c r="K17" s="6">
        <f>'[1]P&amp;L by Dept'!BF17</f>
        <v>0</v>
      </c>
      <c r="L17" s="6">
        <f>'[1]P&amp;L by Dept'!BG17</f>
        <v>0</v>
      </c>
      <c r="M17" s="6">
        <f>SUM('[1]P&amp;L by Dept'!BJ17:BL17)</f>
        <v>0</v>
      </c>
      <c r="N17" s="6">
        <f>SUM('[1]P&amp;L by Dept'!BM17)</f>
        <v>0</v>
      </c>
      <c r="O17" s="6">
        <f>'[1]P&amp;L by Dept'!BH17</f>
        <v>-333.33333333333337</v>
      </c>
      <c r="P17" s="6">
        <f>SUM('[1]P&amp;L by Dept'!AW17:BA17)</f>
        <v>-5183.3333333333339</v>
      </c>
      <c r="R17" s="31">
        <f t="shared" si="30"/>
        <v>-5516.666666666667</v>
      </c>
      <c r="T17" s="6">
        <f>'[1]P&amp;L by Dept'!CZ17</f>
        <v>0</v>
      </c>
      <c r="U17" s="6">
        <f>'[1]P&amp;L by Dept'!DA17</f>
        <v>0</v>
      </c>
      <c r="V17" s="6">
        <f>SUM('[1]P&amp;L by Dept'!DD17:DE17)</f>
        <v>0</v>
      </c>
      <c r="W17" s="6">
        <f>SUM('[1]P&amp;L by Dept'!DF17)</f>
        <v>0</v>
      </c>
      <c r="X17" s="6">
        <f>'[1]P&amp;L by Dept'!DB17</f>
        <v>-1964.31</v>
      </c>
      <c r="Y17" s="6">
        <f>SUM('[1]P&amp;L by Dept'!CQ17:CU17)</f>
        <v>-2229.8000000000002</v>
      </c>
      <c r="AA17" s="31">
        <f t="shared" si="31"/>
        <v>-4194.1100000000006</v>
      </c>
      <c r="AC17" s="6">
        <f>'[1]P&amp;L by Dept'!DS17</f>
        <v>0</v>
      </c>
      <c r="AD17" s="6">
        <f>SUM('[1]P&amp;L by Dept'!DV17:DW17)</f>
        <v>0</v>
      </c>
      <c r="AE17" s="6">
        <f>SUM('[1]P&amp;L by Dept'!DX17)</f>
        <v>0</v>
      </c>
      <c r="AF17" s="6">
        <f>'[1]P&amp;L by Dept'!DT17</f>
        <v>-2098.81</v>
      </c>
      <c r="AG17" s="6">
        <f>SUM('[1]P&amp;L by Dept'!DJ17:DN17)</f>
        <v>36127.052320387527</v>
      </c>
      <c r="AI17" s="31">
        <f t="shared" si="32"/>
        <v>34028.24232038753</v>
      </c>
    </row>
    <row r="18" spans="1:35">
      <c r="A18" t="s">
        <v>24</v>
      </c>
      <c r="B18" s="6">
        <f>'[1]P&amp;L by Dept'!K18</f>
        <v>0</v>
      </c>
      <c r="C18" s="6">
        <f>'[1]P&amp;L by Dept'!M18</f>
        <v>0</v>
      </c>
      <c r="D18" s="6">
        <f>SUM('[1]P&amp;L by Dept'!O18:Q18)</f>
        <v>0</v>
      </c>
      <c r="E18" s="6">
        <f>SUM('[1]P&amp;L by Dept'!R18)</f>
        <v>-1013.76</v>
      </c>
      <c r="F18" s="6">
        <f>'[1]P&amp;L by Dept'!L18</f>
        <v>0</v>
      </c>
      <c r="G18" s="6">
        <f t="shared" si="28"/>
        <v>-152.31</v>
      </c>
      <c r="I18" s="31">
        <f t="shared" si="29"/>
        <v>-1166.07</v>
      </c>
      <c r="K18" s="6">
        <f>'[1]P&amp;L by Dept'!BF18</f>
        <v>0</v>
      </c>
      <c r="L18" s="6">
        <f>'[1]P&amp;L by Dept'!BG18</f>
        <v>0</v>
      </c>
      <c r="M18" s="6">
        <f>SUM('[1]P&amp;L by Dept'!BJ18:BL18)</f>
        <v>0</v>
      </c>
      <c r="N18" s="6">
        <f>SUM('[1]P&amp;L by Dept'!BM18)</f>
        <v>-647.51539934459299</v>
      </c>
      <c r="O18" s="6">
        <f>'[1]P&amp;L by Dept'!BH18</f>
        <v>0</v>
      </c>
      <c r="P18" s="6">
        <f>SUM('[1]P&amp;L by Dept'!AW18:BA18)</f>
        <v>-166.66666666666666</v>
      </c>
      <c r="R18" s="31">
        <f t="shared" si="30"/>
        <v>-814.18206601125962</v>
      </c>
      <c r="T18" s="6">
        <f>'[1]P&amp;L by Dept'!CZ18</f>
        <v>-2</v>
      </c>
      <c r="U18" s="6">
        <f>'[1]P&amp;L by Dept'!DA18</f>
        <v>0</v>
      </c>
      <c r="V18" s="6">
        <f>SUM('[1]P&amp;L by Dept'!DD18:DE18)</f>
        <v>-8</v>
      </c>
      <c r="W18" s="6">
        <f>SUM('[1]P&amp;L by Dept'!DF18)</f>
        <v>-654.77</v>
      </c>
      <c r="X18" s="6">
        <f>'[1]P&amp;L by Dept'!DB18</f>
        <v>0</v>
      </c>
      <c r="Y18" s="6">
        <f>SUM('[1]P&amp;L by Dept'!CQ18:CU18)</f>
        <v>-145.45999999999998</v>
      </c>
      <c r="AA18" s="31">
        <f t="shared" si="31"/>
        <v>-810.23</v>
      </c>
      <c r="AC18" s="6">
        <f>'[1]P&amp;L by Dept'!DS18</f>
        <v>-22</v>
      </c>
      <c r="AD18" s="6">
        <f>SUM('[1]P&amp;L by Dept'!DV18:DW18)</f>
        <v>-20</v>
      </c>
      <c r="AE18" s="6">
        <f>SUM('[1]P&amp;L by Dept'!DX18)</f>
        <v>-10108</v>
      </c>
      <c r="AF18" s="6">
        <f>'[1]P&amp;L by Dept'!DT18</f>
        <v>0</v>
      </c>
      <c r="AG18" s="6">
        <f>SUM('[1]P&amp;L by Dept'!DJ18:DN18)</f>
        <v>222513.71527777775</v>
      </c>
      <c r="AI18" s="31">
        <f t="shared" si="32"/>
        <v>212363.71527777775</v>
      </c>
    </row>
    <row r="19" spans="1:35">
      <c r="A19" t="s">
        <v>25</v>
      </c>
      <c r="B19" s="6">
        <f>'[1]P&amp;L by Dept'!K19</f>
        <v>0</v>
      </c>
      <c r="C19" s="6">
        <f>'[1]P&amp;L by Dept'!M19</f>
        <v>0</v>
      </c>
      <c r="D19" s="6">
        <f>SUM('[1]P&amp;L by Dept'!O19:Q19)</f>
        <v>0</v>
      </c>
      <c r="E19" s="6">
        <f>SUM('[1]P&amp;L by Dept'!R19)</f>
        <v>0</v>
      </c>
      <c r="F19" s="6">
        <f>'[1]P&amp;L by Dept'!L19</f>
        <v>0</v>
      </c>
      <c r="G19" s="6">
        <f t="shared" si="28"/>
        <v>0</v>
      </c>
      <c r="I19" s="31">
        <f t="shared" si="29"/>
        <v>0</v>
      </c>
      <c r="K19" s="6">
        <f>'[1]P&amp;L by Dept'!BF19</f>
        <v>0</v>
      </c>
      <c r="L19" s="6">
        <f>'[1]P&amp;L by Dept'!BG19</f>
        <v>0</v>
      </c>
      <c r="M19" s="6">
        <f>SUM('[1]P&amp;L by Dept'!BJ19:BL19)</f>
        <v>0</v>
      </c>
      <c r="N19" s="6">
        <f>SUM('[1]P&amp;L by Dept'!BM19)</f>
        <v>0</v>
      </c>
      <c r="O19" s="6">
        <f>'[1]P&amp;L by Dept'!BH19</f>
        <v>0</v>
      </c>
      <c r="P19" s="6">
        <f>SUM('[1]P&amp;L by Dept'!AW19:BA19)</f>
        <v>0</v>
      </c>
      <c r="R19" s="31">
        <f t="shared" si="30"/>
        <v>0</v>
      </c>
      <c r="T19" s="6">
        <f>'[1]P&amp;L by Dept'!CZ19</f>
        <v>0</v>
      </c>
      <c r="U19" s="6">
        <f>'[1]P&amp;L by Dept'!DA19</f>
        <v>0</v>
      </c>
      <c r="V19" s="6">
        <f>SUM('[1]P&amp;L by Dept'!DD19:DE19)</f>
        <v>0</v>
      </c>
      <c r="W19" s="6">
        <f>SUM('[1]P&amp;L by Dept'!DF19)</f>
        <v>0</v>
      </c>
      <c r="X19" s="6">
        <f>'[1]P&amp;L by Dept'!DB19</f>
        <v>0</v>
      </c>
      <c r="Y19" s="6">
        <f>SUM('[1]P&amp;L by Dept'!CQ19:CU19)</f>
        <v>0</v>
      </c>
      <c r="AA19" s="31">
        <f t="shared" si="31"/>
        <v>0</v>
      </c>
      <c r="AC19" s="6">
        <f>'[1]P&amp;L by Dept'!DS19</f>
        <v>0</v>
      </c>
      <c r="AD19" s="6">
        <f>SUM('[1]P&amp;L by Dept'!DV19:DW19)</f>
        <v>0</v>
      </c>
      <c r="AE19" s="6">
        <f>SUM('[1]P&amp;L by Dept'!DX19)</f>
        <v>0</v>
      </c>
      <c r="AF19" s="6">
        <f>'[1]P&amp;L by Dept'!DT19</f>
        <v>0</v>
      </c>
      <c r="AG19" s="6">
        <f>SUM('[1]P&amp;L by Dept'!DJ19:DN19)</f>
        <v>0</v>
      </c>
      <c r="AI19" s="31">
        <f t="shared" si="32"/>
        <v>0</v>
      </c>
    </row>
    <row r="20" spans="1:35">
      <c r="A20" t="s">
        <v>26</v>
      </c>
      <c r="B20" s="6">
        <f>'[1]P&amp;L by Dept'!K20</f>
        <v>0</v>
      </c>
      <c r="C20" s="6">
        <f>'[1]P&amp;L by Dept'!M20</f>
        <v>0</v>
      </c>
      <c r="D20" s="6">
        <f>SUM('[1]P&amp;L by Dept'!O20:Q20)</f>
        <v>0</v>
      </c>
      <c r="E20" s="6">
        <f>SUM('[1]P&amp;L by Dept'!R20)</f>
        <v>0</v>
      </c>
      <c r="F20" s="6">
        <f>'[1]P&amp;L by Dept'!L20</f>
        <v>0</v>
      </c>
      <c r="G20" s="6">
        <f t="shared" si="28"/>
        <v>-13936.81</v>
      </c>
      <c r="I20" s="31">
        <f t="shared" si="29"/>
        <v>-13936.81</v>
      </c>
      <c r="K20" s="6">
        <f>'[1]P&amp;L by Dept'!BF20</f>
        <v>0</v>
      </c>
      <c r="L20" s="6">
        <f>'[1]P&amp;L by Dept'!BG20</f>
        <v>-201.83333333333334</v>
      </c>
      <c r="M20" s="6">
        <f>SUM('[1]P&amp;L by Dept'!BJ20:BL20)</f>
        <v>0</v>
      </c>
      <c r="N20" s="6">
        <f>SUM('[1]P&amp;L by Dept'!BM20)</f>
        <v>0</v>
      </c>
      <c r="O20" s="6">
        <f>'[1]P&amp;L by Dept'!BH20</f>
        <v>0</v>
      </c>
      <c r="P20" s="6">
        <f>SUM('[1]P&amp;L by Dept'!AW20:BA20)</f>
        <v>-10375.833333333332</v>
      </c>
      <c r="R20" s="31">
        <f t="shared" si="30"/>
        <v>-10577.666666666666</v>
      </c>
      <c r="T20" s="6">
        <f>'[1]P&amp;L by Dept'!CZ20</f>
        <v>0</v>
      </c>
      <c r="U20" s="6">
        <f>'[1]P&amp;L by Dept'!DA20</f>
        <v>-1445.4</v>
      </c>
      <c r="V20" s="6">
        <f>SUM('[1]P&amp;L by Dept'!DD20:DE20)</f>
        <v>0</v>
      </c>
      <c r="W20" s="6">
        <f>SUM('[1]P&amp;L by Dept'!DF20)</f>
        <v>0</v>
      </c>
      <c r="X20" s="6">
        <f>'[1]P&amp;L by Dept'!DB20</f>
        <v>0</v>
      </c>
      <c r="Y20" s="6">
        <f>SUM('[1]P&amp;L by Dept'!CQ20:CU20)</f>
        <v>-9822.5</v>
      </c>
      <c r="AA20" s="31">
        <f t="shared" si="31"/>
        <v>-11267.9</v>
      </c>
      <c r="AC20" s="6">
        <f>'[1]P&amp;L by Dept'!DS20</f>
        <v>0</v>
      </c>
      <c r="AD20" s="6">
        <f>SUM('[1]P&amp;L by Dept'!DV20:DW20)</f>
        <v>0</v>
      </c>
      <c r="AE20" s="6">
        <f>SUM('[1]P&amp;L by Dept'!DX20)</f>
        <v>0</v>
      </c>
      <c r="AF20" s="6">
        <f>'[1]P&amp;L by Dept'!DT20</f>
        <v>0</v>
      </c>
      <c r="AG20" s="6">
        <f>SUM('[1]P&amp;L by Dept'!DJ20:DN20)</f>
        <v>-18613.437830075432</v>
      </c>
      <c r="AI20" s="31">
        <f t="shared" si="32"/>
        <v>-18613.437830075432</v>
      </c>
    </row>
    <row r="21" spans="1:35">
      <c r="A21" t="s">
        <v>27</v>
      </c>
      <c r="B21" s="6">
        <f>'[1]P&amp;L by Dept'!K21</f>
        <v>-313.97000000000003</v>
      </c>
      <c r="C21" s="6">
        <f>'[1]P&amp;L by Dept'!M21</f>
        <v>0</v>
      </c>
      <c r="D21" s="6">
        <f>SUM('[1]P&amp;L by Dept'!O21:Q21)</f>
        <v>-19179.7</v>
      </c>
      <c r="E21" s="6">
        <f>SUM('[1]P&amp;L by Dept'!R21)</f>
        <v>-388.22</v>
      </c>
      <c r="F21" s="6">
        <f>'[1]P&amp;L by Dept'!L21</f>
        <v>0</v>
      </c>
      <c r="G21" s="6">
        <f t="shared" si="28"/>
        <v>91.5</v>
      </c>
      <c r="I21" s="31">
        <f t="shared" si="29"/>
        <v>-19790.390000000003</v>
      </c>
      <c r="K21" s="6">
        <f>'[1]P&amp;L by Dept'!BF21</f>
        <v>-700</v>
      </c>
      <c r="L21" s="6">
        <f>'[1]P&amp;L by Dept'!BG21</f>
        <v>0</v>
      </c>
      <c r="M21" s="6">
        <f>SUM('[1]P&amp;L by Dept'!BJ21:BL21)</f>
        <v>-26079.033333333333</v>
      </c>
      <c r="N21" s="6">
        <f>SUM('[1]P&amp;L by Dept'!BM21)</f>
        <v>-2500</v>
      </c>
      <c r="O21" s="6">
        <f>'[1]P&amp;L by Dept'!BH21</f>
        <v>-500</v>
      </c>
      <c r="P21" s="6">
        <f>SUM('[1]P&amp;L by Dept'!AW21:BA21)</f>
        <v>0</v>
      </c>
      <c r="R21" s="31">
        <f t="shared" si="30"/>
        <v>-29779.033333333333</v>
      </c>
      <c r="T21" s="6">
        <f>'[1]P&amp;L by Dept'!CZ21</f>
        <v>0</v>
      </c>
      <c r="U21" s="6">
        <f>'[1]P&amp;L by Dept'!DA21</f>
        <v>0</v>
      </c>
      <c r="V21" s="6">
        <f>SUM('[1]P&amp;L by Dept'!DD21:DE21)</f>
        <v>-18960.36</v>
      </c>
      <c r="W21" s="6">
        <f>SUM('[1]P&amp;L by Dept'!DF21)</f>
        <v>-134</v>
      </c>
      <c r="X21" s="6">
        <f>'[1]P&amp;L by Dept'!DB21</f>
        <v>0</v>
      </c>
      <c r="Y21" s="6">
        <f>SUM('[1]P&amp;L by Dept'!CQ21:CU21)</f>
        <v>-2337</v>
      </c>
      <c r="AA21" s="31">
        <f t="shared" si="31"/>
        <v>-21431.360000000001</v>
      </c>
      <c r="AC21" s="6">
        <f>'[1]P&amp;L by Dept'!DS21</f>
        <v>-2227.7399999999998</v>
      </c>
      <c r="AD21" s="6">
        <f>SUM('[1]P&amp;L by Dept'!DV21:DW21)</f>
        <v>-53949.740000000005</v>
      </c>
      <c r="AE21" s="6">
        <f>SUM('[1]P&amp;L by Dept'!DX21)</f>
        <v>-6720.1500000000005</v>
      </c>
      <c r="AF21" s="6">
        <f>'[1]P&amp;L by Dept'!DT21</f>
        <v>0</v>
      </c>
      <c r="AG21" s="6">
        <f>SUM('[1]P&amp;L by Dept'!DJ21:DN21)</f>
        <v>236957.47306241427</v>
      </c>
      <c r="AI21" s="31">
        <f t="shared" si="32"/>
        <v>174059.84306241426</v>
      </c>
    </row>
    <row r="22" spans="1:35">
      <c r="A22" t="s">
        <v>28</v>
      </c>
      <c r="B22" s="6">
        <f>'[1]P&amp;L by Dept'!K22</f>
        <v>0</v>
      </c>
      <c r="C22" s="6">
        <f>'[1]P&amp;L by Dept'!M22</f>
        <v>0</v>
      </c>
      <c r="D22" s="6">
        <f>SUM('[1]P&amp;L by Dept'!O22:Q22)</f>
        <v>-1665.1899999999998</v>
      </c>
      <c r="E22" s="6">
        <f>SUM('[1]P&amp;L by Dept'!R22)</f>
        <v>-6598.72</v>
      </c>
      <c r="F22" s="6">
        <f>'[1]P&amp;L by Dept'!L22</f>
        <v>0</v>
      </c>
      <c r="G22" s="6">
        <f t="shared" si="28"/>
        <v>-248</v>
      </c>
      <c r="I22" s="31">
        <f t="shared" si="29"/>
        <v>-8511.91</v>
      </c>
      <c r="K22" s="6">
        <f>'[1]P&amp;L by Dept'!BF22</f>
        <v>0</v>
      </c>
      <c r="L22" s="6">
        <f>'[1]P&amp;L by Dept'!BG22</f>
        <v>0</v>
      </c>
      <c r="M22" s="6">
        <f>SUM('[1]P&amp;L by Dept'!BJ22:BL22)</f>
        <v>-3000</v>
      </c>
      <c r="N22" s="6">
        <f>SUM('[1]P&amp;L by Dept'!BM22)</f>
        <v>-5740</v>
      </c>
      <c r="O22" s="6">
        <f>'[1]P&amp;L by Dept'!BH22</f>
        <v>0</v>
      </c>
      <c r="P22" s="6">
        <f>SUM('[1]P&amp;L by Dept'!AW22:BA22)</f>
        <v>-458.33333333333331</v>
      </c>
      <c r="R22" s="31">
        <f t="shared" si="30"/>
        <v>-9198.3333333333339</v>
      </c>
      <c r="T22" s="6">
        <f>'[1]P&amp;L by Dept'!CZ22</f>
        <v>0</v>
      </c>
      <c r="U22" s="6">
        <f>'[1]P&amp;L by Dept'!DA22</f>
        <v>0</v>
      </c>
      <c r="V22" s="6">
        <f>SUM('[1]P&amp;L by Dept'!DD22:DE22)</f>
        <v>-3589.6699999999996</v>
      </c>
      <c r="W22" s="6">
        <f>SUM('[1]P&amp;L by Dept'!DF22)</f>
        <v>-3618.83</v>
      </c>
      <c r="X22" s="6">
        <f>'[1]P&amp;L by Dept'!DB22</f>
        <v>0</v>
      </c>
      <c r="Y22" s="6">
        <f>SUM('[1]P&amp;L by Dept'!CQ22:CU22)</f>
        <v>0</v>
      </c>
      <c r="AA22" s="31">
        <f t="shared" si="31"/>
        <v>-7208.5</v>
      </c>
      <c r="AC22" s="6">
        <f>'[1]P&amp;L by Dept'!DS22</f>
        <v>0</v>
      </c>
      <c r="AD22" s="6">
        <f>SUM('[1]P&amp;L by Dept'!DV22:DW22)</f>
        <v>-20500.339999999997</v>
      </c>
      <c r="AE22" s="6">
        <f>SUM('[1]P&amp;L by Dept'!DX22)</f>
        <v>-71147.560000000012</v>
      </c>
      <c r="AF22" s="6">
        <f>'[1]P&amp;L by Dept'!DT22</f>
        <v>0</v>
      </c>
      <c r="AG22" s="6">
        <f>SUM('[1]P&amp;L by Dept'!DJ22:DN22)</f>
        <v>-2773.75</v>
      </c>
      <c r="AI22" s="31">
        <f t="shared" si="32"/>
        <v>-94421.650000000009</v>
      </c>
    </row>
    <row r="23" spans="1:35">
      <c r="A23" t="s">
        <v>29</v>
      </c>
      <c r="B23" s="11">
        <f t="shared" ref="B23:F23" si="33">SUM(B15:B22)</f>
        <v>-600.1</v>
      </c>
      <c r="C23" s="11">
        <f t="shared" ref="C23" si="34">SUM(C15:C22)</f>
        <v>-667.35</v>
      </c>
      <c r="D23" s="11">
        <f t="shared" si="33"/>
        <v>-20844.89</v>
      </c>
      <c r="E23" s="11">
        <f t="shared" si="33"/>
        <v>-8000.7000000000007</v>
      </c>
      <c r="F23" s="11">
        <f t="shared" si="33"/>
        <v>-19470.32</v>
      </c>
      <c r="G23" s="11">
        <f t="shared" ref="G23:I23" si="35">SUM(G15:G22)</f>
        <v>-49052</v>
      </c>
      <c r="I23" s="35">
        <f t="shared" si="35"/>
        <v>-98635.36</v>
      </c>
      <c r="K23" s="11">
        <f t="shared" ref="K23:P23" si="36">SUM(K15:K22)</f>
        <v>-1866.6666666666665</v>
      </c>
      <c r="L23" s="11">
        <f t="shared" si="36"/>
        <v>-598.5</v>
      </c>
      <c r="M23" s="11">
        <f t="shared" si="36"/>
        <v>-29162.366666666665</v>
      </c>
      <c r="N23" s="11">
        <f t="shared" si="36"/>
        <v>-9054.1820660112608</v>
      </c>
      <c r="O23" s="11">
        <f t="shared" si="36"/>
        <v>-28616.666666666668</v>
      </c>
      <c r="P23" s="11">
        <f t="shared" si="36"/>
        <v>-47465.231722720877</v>
      </c>
      <c r="R23" s="35">
        <f t="shared" ref="R23" si="37">SUM(R15:R22)</f>
        <v>-116763.61378873214</v>
      </c>
      <c r="T23" s="11">
        <f t="shared" ref="T23:Y23" si="38">SUM(T15:T22)</f>
        <v>-824.06</v>
      </c>
      <c r="U23" s="11">
        <f t="shared" si="38"/>
        <v>-2249.56</v>
      </c>
      <c r="V23" s="11">
        <f t="shared" si="38"/>
        <v>-23127.89</v>
      </c>
      <c r="W23" s="11">
        <f t="shared" si="38"/>
        <v>-4437.99</v>
      </c>
      <c r="X23" s="11">
        <f t="shared" si="38"/>
        <v>-20036.52</v>
      </c>
      <c r="Y23" s="11">
        <f t="shared" si="38"/>
        <v>-61956.480000000003</v>
      </c>
      <c r="AA23" s="35">
        <f t="shared" ref="AA23" si="39">SUM(AA15:AA22)</f>
        <v>-112632.49999999999</v>
      </c>
      <c r="AC23" s="11">
        <f t="shared" ref="AC23:AG23" si="40">SUM(AC15:AC22)</f>
        <v>-7370.4</v>
      </c>
      <c r="AD23" s="11">
        <f t="shared" si="40"/>
        <v>-75039.94</v>
      </c>
      <c r="AE23" s="11">
        <f t="shared" si="40"/>
        <v>-91911.420000000013</v>
      </c>
      <c r="AF23" s="11">
        <f t="shared" si="40"/>
        <v>-28184.51</v>
      </c>
      <c r="AG23" s="11">
        <f t="shared" si="40"/>
        <v>114642.90118999461</v>
      </c>
      <c r="AI23" s="35">
        <f t="shared" ref="AI23" si="41">SUM(AI15:AI22)</f>
        <v>-87863.368810005413</v>
      </c>
    </row>
    <row r="24" spans="1:35">
      <c r="B24" s="6"/>
      <c r="C24" s="6"/>
      <c r="D24" s="6"/>
      <c r="E24" s="6"/>
      <c r="F24" s="6"/>
      <c r="G24" s="6"/>
      <c r="I24" s="31"/>
      <c r="K24" s="6"/>
      <c r="L24" s="6"/>
      <c r="M24" s="6"/>
      <c r="N24" s="6"/>
      <c r="O24" s="6"/>
      <c r="P24" s="6"/>
      <c r="R24" s="31"/>
      <c r="T24" s="6"/>
      <c r="U24" s="6"/>
      <c r="V24" s="6"/>
      <c r="W24" s="6"/>
      <c r="X24" s="6"/>
      <c r="Y24" s="6"/>
      <c r="AA24" s="31"/>
      <c r="AC24" s="6"/>
      <c r="AD24" s="6"/>
      <c r="AE24" s="6"/>
      <c r="AF24" s="6"/>
      <c r="AG24" s="6"/>
      <c r="AI24" s="31"/>
    </row>
    <row r="25" spans="1:35">
      <c r="A25" t="s">
        <v>30</v>
      </c>
      <c r="B25" s="12">
        <f t="shared" ref="B25:I25" si="42">SUM(B6,B12,B23)</f>
        <v>-23007.879999999997</v>
      </c>
      <c r="C25" s="12">
        <f t="shared" si="42"/>
        <v>-7179.7599999999984</v>
      </c>
      <c r="D25" s="12">
        <f t="shared" si="42"/>
        <v>-82433.67</v>
      </c>
      <c r="E25" s="12">
        <f t="shared" si="42"/>
        <v>-31644.250000000004</v>
      </c>
      <c r="F25" s="12">
        <f t="shared" si="42"/>
        <v>-36250.82</v>
      </c>
      <c r="G25" s="12">
        <f t="shared" si="42"/>
        <v>-139288.92000000001</v>
      </c>
      <c r="I25" s="36">
        <f t="shared" si="42"/>
        <v>-319805.3</v>
      </c>
      <c r="K25" s="12">
        <f t="shared" ref="K25:P25" si="43">SUM(K6,K12,K23)</f>
        <v>-27106.498041029226</v>
      </c>
      <c r="L25" s="12">
        <f t="shared" si="43"/>
        <v>-11271.223616572815</v>
      </c>
      <c r="M25" s="12">
        <f t="shared" si="43"/>
        <v>-89436.228186077511</v>
      </c>
      <c r="N25" s="12">
        <f t="shared" si="43"/>
        <v>-41745.622253683352</v>
      </c>
      <c r="O25" s="12">
        <f t="shared" si="43"/>
        <v>-46657.748855692553</v>
      </c>
      <c r="P25" s="12">
        <f t="shared" si="43"/>
        <v>-140048.26908875082</v>
      </c>
      <c r="R25" s="36">
        <f t="shared" ref="R25" si="44">SUM(R6,R12,R23)</f>
        <v>-356265.59004180622</v>
      </c>
      <c r="T25" s="12">
        <f t="shared" ref="T25:Y25" si="45">SUM(T6,T12,T23)</f>
        <v>-25256.210000000003</v>
      </c>
      <c r="U25" s="12">
        <f t="shared" si="45"/>
        <v>-1814.3900000000017</v>
      </c>
      <c r="V25" s="12">
        <f t="shared" si="45"/>
        <v>-74001.36</v>
      </c>
      <c r="W25" s="12">
        <f t="shared" si="45"/>
        <v>-42993.21</v>
      </c>
      <c r="X25" s="12">
        <f t="shared" si="45"/>
        <v>-34576.589999999997</v>
      </c>
      <c r="Y25" s="12">
        <f t="shared" si="45"/>
        <v>-175111.42</v>
      </c>
      <c r="AA25" s="36">
        <f t="shared" ref="AA25" si="46">SUM(AA6,AA12,AA23)</f>
        <v>-353753.18</v>
      </c>
      <c r="AC25" s="12">
        <f t="shared" ref="AC25:AG25" si="47">SUM(AC6,AC12,AC23)</f>
        <v>-149028.44999999998</v>
      </c>
      <c r="AD25" s="12">
        <f t="shared" si="47"/>
        <v>-402866.62</v>
      </c>
      <c r="AE25" s="12">
        <f t="shared" si="47"/>
        <v>-279299.75961165049</v>
      </c>
      <c r="AF25" s="12">
        <f t="shared" si="47"/>
        <v>-108096.61999999998</v>
      </c>
      <c r="AG25" s="12">
        <f t="shared" si="47"/>
        <v>-197601.75057976419</v>
      </c>
      <c r="AI25" s="36">
        <f t="shared" ref="AI25" si="48">SUM(AI6,AI12,AI23)</f>
        <v>-1136893.2001914149</v>
      </c>
    </row>
    <row r="27" spans="1:35">
      <c r="B27" s="6">
        <f>'[1]Summary by Dept'!F13</f>
        <v>-23007.88</v>
      </c>
      <c r="C27" s="6">
        <f>'[1]Summary by Dept'!F14</f>
        <v>-7179.7599999999984</v>
      </c>
      <c r="D27" s="6">
        <f>SUM('[1]Summary by Dept'!F15:F17)</f>
        <v>-82433.670000000013</v>
      </c>
      <c r="E27" s="6">
        <f>'[1]Summary by Dept'!F21</f>
        <v>-31644.250000000004</v>
      </c>
      <c r="F27" s="6">
        <f>'[1]Summary by Dept'!F22</f>
        <v>-36250.82</v>
      </c>
      <c r="G27" s="6">
        <f>'[1]Summary by Dept'!F32</f>
        <v>-139288.91999999998</v>
      </c>
      <c r="I27" s="31">
        <f>'Summary Accounts Union YTD'!D25</f>
        <v>-319805.3</v>
      </c>
      <c r="K27" s="6">
        <f>'[1]Summary by Dept'!G13</f>
        <v>-27106.498041029226</v>
      </c>
      <c r="L27" s="6">
        <f>'[1]Summary by Dept'!G14</f>
        <v>-11271.223616572815</v>
      </c>
      <c r="M27" s="6">
        <f>'[1]Summary by Dept'!G15+'[1]Summary by Dept'!G16</f>
        <v>-73028.448118725413</v>
      </c>
      <c r="N27" s="6">
        <f>'[1]Summary by Dept'!G21</f>
        <v>-41745.622253683345</v>
      </c>
      <c r="O27" s="6">
        <f>'[1]Summary by Dept'!G22</f>
        <v>-46657.74885569256</v>
      </c>
      <c r="P27" s="6">
        <f>SUM('[1]Summary by Dept'!G32)</f>
        <v>-140048.26908875082</v>
      </c>
      <c r="R27" s="6">
        <f>'Summary Accounts Union YTD'!I25</f>
        <v>-356265.59004180622</v>
      </c>
      <c r="AA27" s="6">
        <f>'Summary Accounts Union YTD'!N25</f>
        <v>-353753.18</v>
      </c>
      <c r="AI27" s="6">
        <f>'Summary Accounts Union YTD'!V25</f>
        <v>0</v>
      </c>
    </row>
    <row r="29" spans="1:35" ht="28">
      <c r="G29" s="13" t="s">
        <v>31</v>
      </c>
      <c r="H29" s="13"/>
      <c r="I29" s="13"/>
      <c r="J29" s="13"/>
      <c r="K29" s="14" t="s">
        <v>35</v>
      </c>
      <c r="L29" s="14" t="s">
        <v>36</v>
      </c>
      <c r="M29" s="14" t="s">
        <v>27</v>
      </c>
      <c r="N29" s="14" t="s">
        <v>37</v>
      </c>
      <c r="O29" s="14" t="s">
        <v>38</v>
      </c>
      <c r="P29" s="14" t="s">
        <v>39</v>
      </c>
      <c r="Q29" s="13"/>
      <c r="R29" s="37" t="s">
        <v>40</v>
      </c>
      <c r="S29" s="13"/>
      <c r="T29" s="14" t="s">
        <v>35</v>
      </c>
      <c r="U29" s="14" t="s">
        <v>36</v>
      </c>
      <c r="V29" s="14" t="s">
        <v>27</v>
      </c>
      <c r="W29" s="14" t="s">
        <v>37</v>
      </c>
      <c r="X29" s="14" t="s">
        <v>38</v>
      </c>
      <c r="Y29" s="14" t="s">
        <v>39</v>
      </c>
      <c r="Z29" s="13"/>
      <c r="AA29" s="37" t="s">
        <v>40</v>
      </c>
      <c r="AC29" s="14" t="s">
        <v>35</v>
      </c>
      <c r="AD29" s="14" t="s">
        <v>27</v>
      </c>
      <c r="AE29" s="14" t="s">
        <v>37</v>
      </c>
      <c r="AF29" s="14" t="s">
        <v>38</v>
      </c>
      <c r="AG29" s="14" t="s">
        <v>39</v>
      </c>
      <c r="AH29" s="13"/>
      <c r="AI29" s="37" t="s">
        <v>40</v>
      </c>
    </row>
    <row r="30" spans="1:35"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C30" s="13"/>
      <c r="AD30" s="13"/>
      <c r="AE30" s="13"/>
      <c r="AF30" s="13"/>
      <c r="AG30" s="13"/>
      <c r="AH30" s="13"/>
      <c r="AI30" s="13"/>
    </row>
    <row r="31" spans="1:35">
      <c r="G31" s="13" t="s">
        <v>12</v>
      </c>
      <c r="H31" s="13"/>
      <c r="I31" s="13"/>
      <c r="J31" s="13"/>
      <c r="K31" s="17">
        <f t="shared" ref="K31:P32" si="49">B4-K4</f>
        <v>0</v>
      </c>
      <c r="L31" s="17">
        <f t="shared" si="49"/>
        <v>3910.94</v>
      </c>
      <c r="M31" s="17">
        <f t="shared" si="49"/>
        <v>-5190.5636923864076</v>
      </c>
      <c r="N31" s="17">
        <f t="shared" si="49"/>
        <v>4736.0454779434594</v>
      </c>
      <c r="O31" s="17">
        <f t="shared" si="49"/>
        <v>0</v>
      </c>
      <c r="P31" s="17">
        <f t="shared" si="49"/>
        <v>0</v>
      </c>
      <c r="Q31" s="13"/>
      <c r="R31" s="17">
        <f>I4-R4</f>
        <v>3456.4217855570523</v>
      </c>
      <c r="S31" s="13"/>
      <c r="T31" s="17">
        <f t="shared" ref="T31:Y32" si="50">B4-T4</f>
        <v>0</v>
      </c>
      <c r="U31" s="17">
        <f t="shared" si="50"/>
        <v>-7183.489999999998</v>
      </c>
      <c r="V31" s="17">
        <f t="shared" si="50"/>
        <v>0</v>
      </c>
      <c r="W31" s="17">
        <f t="shared" si="50"/>
        <v>3718.6900000000005</v>
      </c>
      <c r="X31" s="17">
        <f t="shared" si="50"/>
        <v>0</v>
      </c>
      <c r="Y31" s="17">
        <f t="shared" si="50"/>
        <v>-10</v>
      </c>
      <c r="Z31" s="13"/>
      <c r="AA31" s="17">
        <f>I4-AA4</f>
        <v>-3474.7999999999975</v>
      </c>
      <c r="AC31" s="17">
        <f>B4-AC4</f>
        <v>0</v>
      </c>
      <c r="AD31" s="17">
        <f t="shared" ref="AD31:AG32" si="51">D4-AD4</f>
        <v>-39101.047999999995</v>
      </c>
      <c r="AE31" s="17">
        <f t="shared" si="51"/>
        <v>-56847.79</v>
      </c>
      <c r="AF31" s="17">
        <f t="shared" si="51"/>
        <v>0</v>
      </c>
      <c r="AG31" s="17">
        <f t="shared" si="51"/>
        <v>-200930</v>
      </c>
      <c r="AH31" s="13"/>
      <c r="AI31" s="17">
        <f>I4-AI4</f>
        <v>-292967.89799999999</v>
      </c>
    </row>
    <row r="32" spans="1:35">
      <c r="G32" s="13" t="s">
        <v>13</v>
      </c>
      <c r="H32" s="13"/>
      <c r="I32" s="13"/>
      <c r="J32" s="13"/>
      <c r="K32" s="17">
        <f>B5-K5</f>
        <v>0</v>
      </c>
      <c r="L32" s="17">
        <f>C5-L5</f>
        <v>85.333333333333329</v>
      </c>
      <c r="M32" s="17">
        <f t="shared" si="49"/>
        <v>0</v>
      </c>
      <c r="N32" s="17">
        <f t="shared" si="49"/>
        <v>-38.032384811080746</v>
      </c>
      <c r="O32" s="17">
        <f t="shared" si="49"/>
        <v>0</v>
      </c>
      <c r="P32" s="17">
        <f t="shared" si="49"/>
        <v>0</v>
      </c>
      <c r="Q32" s="13"/>
      <c r="R32" s="17">
        <f t="shared" ref="R32" si="52">I5-R5</f>
        <v>47.300948522252583</v>
      </c>
      <c r="S32" s="13"/>
      <c r="T32" s="17">
        <f>B5-T5</f>
        <v>0</v>
      </c>
      <c r="U32" s="17">
        <f>C5-U5</f>
        <v>68.680000000000007</v>
      </c>
      <c r="V32" s="17">
        <f t="shared" si="50"/>
        <v>0</v>
      </c>
      <c r="W32" s="17">
        <f t="shared" si="50"/>
        <v>-74.900000000000006</v>
      </c>
      <c r="X32" s="17">
        <f t="shared" si="50"/>
        <v>0</v>
      </c>
      <c r="Y32" s="17">
        <f t="shared" si="50"/>
        <v>0</v>
      </c>
      <c r="Z32" s="13"/>
      <c r="AA32" s="17">
        <f t="shared" ref="AA32" si="53">I5-AA5</f>
        <v>-6.2199999999999989</v>
      </c>
      <c r="AC32" s="17">
        <f>B5-AC5</f>
        <v>0</v>
      </c>
      <c r="AD32" s="17">
        <f t="shared" si="51"/>
        <v>0</v>
      </c>
      <c r="AE32" s="17">
        <f t="shared" si="51"/>
        <v>-5.8800000000000097</v>
      </c>
      <c r="AF32" s="17">
        <f t="shared" si="51"/>
        <v>0</v>
      </c>
      <c r="AG32" s="17">
        <f t="shared" si="51"/>
        <v>0</v>
      </c>
      <c r="AH32" s="13"/>
      <c r="AI32" s="17">
        <f>I5-AI5</f>
        <v>-3.8800000000000097</v>
      </c>
    </row>
    <row r="33" spans="7:35">
      <c r="G33" s="13" t="s">
        <v>14</v>
      </c>
      <c r="H33" s="13"/>
      <c r="I33" s="13"/>
      <c r="J33" s="13"/>
      <c r="K33" s="38">
        <f t="shared" ref="K33:P33" si="54">SUM(K31:K32)</f>
        <v>0</v>
      </c>
      <c r="L33" s="38">
        <f t="shared" ref="L33" si="55">SUM(L31:L32)</f>
        <v>3996.2733333333335</v>
      </c>
      <c r="M33" s="38">
        <f t="shared" si="54"/>
        <v>-5190.5636923864076</v>
      </c>
      <c r="N33" s="38">
        <f t="shared" si="54"/>
        <v>4698.0130931323783</v>
      </c>
      <c r="O33" s="38">
        <f t="shared" si="54"/>
        <v>0</v>
      </c>
      <c r="P33" s="38">
        <f t="shared" si="54"/>
        <v>0</v>
      </c>
      <c r="Q33" s="13"/>
      <c r="R33" s="39">
        <f t="shared" ref="R33" si="56">SUM(R31:R32)</f>
        <v>3503.7227340793047</v>
      </c>
      <c r="S33" s="13"/>
      <c r="T33" s="38">
        <f t="shared" ref="T33:AA33" si="57">SUM(T31:T32)</f>
        <v>0</v>
      </c>
      <c r="U33" s="38">
        <f t="shared" si="57"/>
        <v>-7114.8099999999977</v>
      </c>
      <c r="V33" s="38">
        <f t="shared" si="57"/>
        <v>0</v>
      </c>
      <c r="W33" s="38">
        <f t="shared" si="57"/>
        <v>3643.7900000000004</v>
      </c>
      <c r="X33" s="38">
        <f t="shared" si="57"/>
        <v>0</v>
      </c>
      <c r="Y33" s="38">
        <f t="shared" si="57"/>
        <v>-10</v>
      </c>
      <c r="Z33" s="13"/>
      <c r="AA33" s="38">
        <f t="shared" si="57"/>
        <v>-3481.0199999999973</v>
      </c>
      <c r="AC33" s="38">
        <f t="shared" ref="AC33:AG33" si="58">SUM(AC31:AC32)</f>
        <v>0</v>
      </c>
      <c r="AD33" s="38">
        <f t="shared" si="58"/>
        <v>-39101.047999999995</v>
      </c>
      <c r="AE33" s="38">
        <f t="shared" si="58"/>
        <v>-56853.67</v>
      </c>
      <c r="AF33" s="38">
        <f t="shared" si="58"/>
        <v>0</v>
      </c>
      <c r="AG33" s="38">
        <f t="shared" si="58"/>
        <v>-200930</v>
      </c>
      <c r="AH33" s="13"/>
      <c r="AI33" s="38">
        <f t="shared" ref="AI33" si="59">SUM(AI31:AI32)</f>
        <v>-292971.77799999999</v>
      </c>
    </row>
    <row r="34" spans="7:35">
      <c r="G34" s="13" t="s">
        <v>15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40">
        <f t="shared" ref="R34" si="60">R33/R31</f>
        <v>1.0136849468776941</v>
      </c>
      <c r="S34" s="13"/>
      <c r="T34" s="13"/>
      <c r="U34" s="13"/>
      <c r="V34" s="13"/>
      <c r="W34" s="13"/>
      <c r="X34" s="13"/>
      <c r="Y34" s="13"/>
      <c r="Z34" s="13"/>
      <c r="AA34" s="40">
        <f t="shared" ref="AA34" si="61">AA33/AA31</f>
        <v>1.0017900310809256</v>
      </c>
      <c r="AC34" s="13"/>
      <c r="AD34" s="13"/>
      <c r="AE34" s="13"/>
      <c r="AF34" s="13"/>
      <c r="AG34" s="13"/>
      <c r="AH34" s="13"/>
      <c r="AI34" s="13"/>
    </row>
    <row r="35" spans="7:35"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41"/>
      <c r="S35" s="13"/>
      <c r="T35" s="13"/>
      <c r="U35" s="13"/>
      <c r="V35" s="13"/>
      <c r="W35" s="13"/>
      <c r="X35" s="13"/>
      <c r="Y35" s="13"/>
      <c r="Z35" s="13"/>
      <c r="AA35" s="41"/>
      <c r="AC35" s="13"/>
      <c r="AD35" s="13"/>
      <c r="AE35" s="13"/>
      <c r="AF35" s="13"/>
      <c r="AG35" s="13"/>
      <c r="AH35" s="13"/>
      <c r="AI35" s="13"/>
    </row>
    <row r="36" spans="7:35">
      <c r="G36" s="13" t="s">
        <v>16</v>
      </c>
      <c r="H36" s="13"/>
      <c r="I36" s="13"/>
      <c r="J36" s="13"/>
      <c r="K36" s="17">
        <f t="shared" ref="K36:P38" si="62">B9-K9</f>
        <v>2104.5966666666682</v>
      </c>
      <c r="L36" s="17">
        <f t="shared" si="62"/>
        <v>103.8736165728169</v>
      </c>
      <c r="M36" s="17">
        <f t="shared" si="62"/>
        <v>5290.6285451305885</v>
      </c>
      <c r="N36" s="17">
        <f t="shared" si="62"/>
        <v>1617.8779379143161</v>
      </c>
      <c r="O36" s="17">
        <f t="shared" si="62"/>
        <v>954.85218902589077</v>
      </c>
      <c r="P36" s="17">
        <f t="shared" si="62"/>
        <v>-2042.7063264317258</v>
      </c>
      <c r="Q36" s="13"/>
      <c r="R36" s="17">
        <f t="shared" ref="R36:R38" si="63">I9-R9</f>
        <v>8029.122628878511</v>
      </c>
      <c r="S36" s="13"/>
      <c r="T36" s="17">
        <f t="shared" ref="T36:Y38" si="64">B9-T9</f>
        <v>1439.0800000000017</v>
      </c>
      <c r="U36" s="17">
        <f t="shared" si="64"/>
        <v>-869.76999999999862</v>
      </c>
      <c r="V36" s="17">
        <f t="shared" si="64"/>
        <v>-10489.639999999992</v>
      </c>
      <c r="W36" s="17">
        <f t="shared" si="64"/>
        <v>8657.9199999999983</v>
      </c>
      <c r="X36" s="17">
        <f t="shared" si="64"/>
        <v>-7916.91</v>
      </c>
      <c r="Y36" s="17">
        <f t="shared" si="64"/>
        <v>4329.7099999999919</v>
      </c>
      <c r="Z36" s="13"/>
      <c r="AA36" s="17">
        <f t="shared" ref="AA36:AA38" si="65">I9-AA9</f>
        <v>-4849.6100000000151</v>
      </c>
      <c r="AC36" s="17">
        <f>B9-AC9</f>
        <v>103254.16</v>
      </c>
      <c r="AD36" s="17">
        <f t="shared" ref="AD36:AG38" si="66">D9-AD9</f>
        <v>265473.61799999996</v>
      </c>
      <c r="AE36" s="17">
        <f t="shared" si="66"/>
        <v>208675.13961165046</v>
      </c>
      <c r="AF36" s="17">
        <f t="shared" si="66"/>
        <v>26813.01</v>
      </c>
      <c r="AG36" s="17">
        <f t="shared" si="66"/>
        <v>509135.14908573101</v>
      </c>
      <c r="AH36" s="13"/>
      <c r="AI36" s="17">
        <f>I9-AI9</f>
        <v>1102925.7266973816</v>
      </c>
    </row>
    <row r="37" spans="7:35">
      <c r="G37" s="13" t="s">
        <v>17</v>
      </c>
      <c r="H37" s="13"/>
      <c r="I37" s="13"/>
      <c r="J37" s="13"/>
      <c r="K37" s="17">
        <f t="shared" si="62"/>
        <v>727.45470769588928</v>
      </c>
      <c r="L37" s="17">
        <f t="shared" si="62"/>
        <v>0</v>
      </c>
      <c r="M37" s="17">
        <f t="shared" si="62"/>
        <v>1587.8333333333335</v>
      </c>
      <c r="N37" s="17">
        <f t="shared" si="62"/>
        <v>2153.2970980751461</v>
      </c>
      <c r="O37" s="17">
        <f t="shared" si="62"/>
        <v>305.73</v>
      </c>
      <c r="P37" s="17">
        <f t="shared" si="62"/>
        <v>1910.1894389739764</v>
      </c>
      <c r="Q37" s="13"/>
      <c r="R37" s="17">
        <f t="shared" si="63"/>
        <v>6684.5045780783439</v>
      </c>
      <c r="S37" s="13"/>
      <c r="T37" s="17">
        <f t="shared" si="64"/>
        <v>326.78999999999996</v>
      </c>
      <c r="U37" s="17">
        <f t="shared" si="64"/>
        <v>1037</v>
      </c>
      <c r="V37" s="17">
        <f t="shared" si="64"/>
        <v>784</v>
      </c>
      <c r="W37" s="17">
        <f t="shared" si="64"/>
        <v>1891.28</v>
      </c>
      <c r="X37" s="17">
        <f t="shared" si="64"/>
        <v>5676.48</v>
      </c>
      <c r="Y37" s="17">
        <f t="shared" si="64"/>
        <v>3281.29</v>
      </c>
      <c r="Z37" s="13"/>
      <c r="AA37" s="17">
        <f t="shared" si="65"/>
        <v>12996.84</v>
      </c>
      <c r="AC37" s="17">
        <f>B10-AC10</f>
        <v>15707.310000000005</v>
      </c>
      <c r="AD37" s="17">
        <f t="shared" si="66"/>
        <v>29342</v>
      </c>
      <c r="AE37" s="17">
        <f t="shared" si="66"/>
        <v>7825.4100000000008</v>
      </c>
      <c r="AF37" s="17">
        <f t="shared" si="66"/>
        <v>36318.6</v>
      </c>
      <c r="AG37" s="17">
        <f t="shared" si="66"/>
        <v>67280.289999999994</v>
      </c>
      <c r="AH37" s="13"/>
      <c r="AI37" s="17">
        <f>I10-AI10</f>
        <v>156473.61000000002</v>
      </c>
    </row>
    <row r="38" spans="7:35">
      <c r="G38" s="13" t="s">
        <v>18</v>
      </c>
      <c r="H38" s="13"/>
      <c r="I38" s="13"/>
      <c r="J38" s="13"/>
      <c r="K38" s="17">
        <f t="shared" si="62"/>
        <v>0</v>
      </c>
      <c r="L38" s="17">
        <f t="shared" si="62"/>
        <v>60.16666666666606</v>
      </c>
      <c r="M38" s="17">
        <f t="shared" si="62"/>
        <v>-3002.8166666666675</v>
      </c>
      <c r="N38" s="17">
        <f t="shared" si="62"/>
        <v>578.7020585502396</v>
      </c>
      <c r="O38" s="17">
        <f t="shared" si="62"/>
        <v>0</v>
      </c>
      <c r="P38" s="17">
        <f t="shared" si="62"/>
        <v>2478.6342534876821</v>
      </c>
      <c r="Q38" s="13"/>
      <c r="R38" s="17">
        <f t="shared" si="63"/>
        <v>114.68631203792029</v>
      </c>
      <c r="S38" s="13"/>
      <c r="T38" s="17">
        <f t="shared" si="64"/>
        <v>258.5</v>
      </c>
      <c r="U38" s="17">
        <f t="shared" si="64"/>
        <v>0</v>
      </c>
      <c r="V38" s="17">
        <f t="shared" si="64"/>
        <v>-1009.6700000000037</v>
      </c>
      <c r="W38" s="17">
        <f t="shared" si="64"/>
        <v>718.68000000000029</v>
      </c>
      <c r="X38" s="17">
        <f t="shared" si="64"/>
        <v>0</v>
      </c>
      <c r="Y38" s="17">
        <f t="shared" si="64"/>
        <v>15317.020000000011</v>
      </c>
      <c r="Z38" s="13"/>
      <c r="AA38" s="17">
        <f t="shared" si="65"/>
        <v>15284.53000000001</v>
      </c>
      <c r="AC38" s="17">
        <f>B11-AC11</f>
        <v>288.79999999998836</v>
      </c>
      <c r="AD38" s="17">
        <f t="shared" si="66"/>
        <v>10523.330000000054</v>
      </c>
      <c r="AE38" s="17">
        <f t="shared" si="66"/>
        <v>4097.9100000000035</v>
      </c>
      <c r="AF38" s="17">
        <f t="shared" si="66"/>
        <v>0</v>
      </c>
      <c r="AG38" s="17">
        <f t="shared" si="66"/>
        <v>-153477.70731597222</v>
      </c>
      <c r="AH38" s="13"/>
      <c r="AI38" s="17">
        <f>I11-AI11</f>
        <v>-138567.66731597218</v>
      </c>
    </row>
    <row r="39" spans="7:35">
      <c r="G39" s="13" t="s">
        <v>19</v>
      </c>
      <c r="H39" s="13"/>
      <c r="I39" s="13"/>
      <c r="J39" s="13"/>
      <c r="K39" s="39">
        <f t="shared" ref="K39:P39" si="67">SUM(K36:K38)</f>
        <v>2832.0513743625575</v>
      </c>
      <c r="L39" s="39">
        <f t="shared" si="67"/>
        <v>164.04028323948296</v>
      </c>
      <c r="M39" s="39">
        <f t="shared" si="67"/>
        <v>3875.6452117972549</v>
      </c>
      <c r="N39" s="39">
        <f t="shared" si="67"/>
        <v>4349.8770945397018</v>
      </c>
      <c r="O39" s="39">
        <f t="shared" si="67"/>
        <v>1260.5821890258908</v>
      </c>
      <c r="P39" s="39">
        <f t="shared" si="67"/>
        <v>2346.1173660299328</v>
      </c>
      <c r="Q39" s="13"/>
      <c r="R39" s="39">
        <f t="shared" ref="R39" si="68">SUM(R36:R38)</f>
        <v>14828.313518994775</v>
      </c>
      <c r="S39" s="13"/>
      <c r="T39" s="39">
        <f t="shared" ref="T39:AA39" si="69">SUM(T36:T38)</f>
        <v>2024.3700000000017</v>
      </c>
      <c r="U39" s="39">
        <f t="shared" si="69"/>
        <v>167.23000000000138</v>
      </c>
      <c r="V39" s="39">
        <f t="shared" si="69"/>
        <v>-10715.309999999996</v>
      </c>
      <c r="W39" s="39">
        <f t="shared" si="69"/>
        <v>11267.88</v>
      </c>
      <c r="X39" s="39">
        <f t="shared" si="69"/>
        <v>-2240.4300000000003</v>
      </c>
      <c r="Y39" s="39">
        <f t="shared" si="69"/>
        <v>22928.020000000004</v>
      </c>
      <c r="Z39" s="13"/>
      <c r="AA39" s="39">
        <f t="shared" si="69"/>
        <v>23431.759999999995</v>
      </c>
      <c r="AC39" s="39">
        <f t="shared" ref="AC39:AG39" si="70">SUM(AC36:AC38)</f>
        <v>119250.26999999999</v>
      </c>
      <c r="AD39" s="39">
        <f t="shared" si="70"/>
        <v>305338.94800000003</v>
      </c>
      <c r="AE39" s="39">
        <f t="shared" si="70"/>
        <v>220598.45961165047</v>
      </c>
      <c r="AF39" s="39">
        <f t="shared" si="70"/>
        <v>63131.61</v>
      </c>
      <c r="AG39" s="39">
        <f t="shared" si="70"/>
        <v>422937.73176975886</v>
      </c>
      <c r="AH39" s="13"/>
      <c r="AI39" s="39">
        <f t="shared" ref="AI39" si="71">SUM(AI36:AI38)</f>
        <v>1120831.6693814094</v>
      </c>
    </row>
    <row r="40" spans="7:35"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42"/>
      <c r="S40" s="13"/>
      <c r="T40" s="13"/>
      <c r="U40" s="13"/>
      <c r="V40" s="13"/>
      <c r="W40" s="13"/>
      <c r="X40" s="13"/>
      <c r="Y40" s="13"/>
      <c r="Z40" s="13"/>
      <c r="AA40" s="42"/>
      <c r="AC40" s="13"/>
      <c r="AD40" s="13"/>
      <c r="AE40" s="13"/>
      <c r="AF40" s="13"/>
      <c r="AG40" s="13"/>
      <c r="AH40" s="13"/>
      <c r="AI40" s="13"/>
    </row>
    <row r="41" spans="7:35">
      <c r="G41" s="13" t="s">
        <v>20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42"/>
      <c r="S41" s="13"/>
      <c r="T41" s="13"/>
      <c r="U41" s="13"/>
      <c r="V41" s="13"/>
      <c r="W41" s="13"/>
      <c r="X41" s="13"/>
      <c r="Y41" s="13"/>
      <c r="Z41" s="13"/>
      <c r="AA41" s="42"/>
      <c r="AC41" s="13"/>
      <c r="AD41" s="13"/>
      <c r="AE41" s="13"/>
      <c r="AF41" s="13"/>
      <c r="AG41" s="13"/>
      <c r="AH41" s="13"/>
      <c r="AI41" s="13"/>
    </row>
    <row r="42" spans="7:35">
      <c r="G42" s="13" t="s">
        <v>21</v>
      </c>
      <c r="H42" s="13"/>
      <c r="I42" s="13"/>
      <c r="J42" s="13"/>
      <c r="K42" s="17">
        <f t="shared" ref="K42:P49" si="72">B15-K15</f>
        <v>0</v>
      </c>
      <c r="L42" s="17">
        <f t="shared" si="72"/>
        <v>0</v>
      </c>
      <c r="M42" s="17">
        <f t="shared" si="72"/>
        <v>0</v>
      </c>
      <c r="N42" s="17">
        <f t="shared" si="72"/>
        <v>0</v>
      </c>
      <c r="O42" s="17">
        <f t="shared" si="72"/>
        <v>0</v>
      </c>
      <c r="P42" s="17">
        <f t="shared" si="72"/>
        <v>100.45238095238165</v>
      </c>
      <c r="Q42" s="13"/>
      <c r="R42" s="17">
        <f t="shared" ref="R42:R49" si="73">I15-R15</f>
        <v>100.45238095238165</v>
      </c>
      <c r="S42" s="13"/>
      <c r="T42" s="17">
        <f t="shared" ref="T42:Y49" si="74">B15-T15</f>
        <v>0</v>
      </c>
      <c r="U42" s="17">
        <f t="shared" si="74"/>
        <v>55.99</v>
      </c>
      <c r="V42" s="17">
        <f t="shared" si="74"/>
        <v>0</v>
      </c>
      <c r="W42" s="17">
        <f t="shared" si="74"/>
        <v>0</v>
      </c>
      <c r="X42" s="17">
        <f t="shared" si="74"/>
        <v>0</v>
      </c>
      <c r="Y42" s="17">
        <f t="shared" si="74"/>
        <v>-1264.7900000000009</v>
      </c>
      <c r="Z42" s="13"/>
      <c r="AA42" s="17">
        <f t="shared" ref="AA42:AA49" si="75">I15-AA15</f>
        <v>-1208.7999999999993</v>
      </c>
      <c r="AC42" s="17">
        <f t="shared" ref="AC42:AC49" si="76">B15-AC15</f>
        <v>0</v>
      </c>
      <c r="AD42" s="17">
        <f t="shared" ref="AD42:AG49" si="77">D15-AD15</f>
        <v>0</v>
      </c>
      <c r="AE42" s="17">
        <f t="shared" si="77"/>
        <v>0</v>
      </c>
      <c r="AF42" s="17">
        <f t="shared" si="77"/>
        <v>0</v>
      </c>
      <c r="AG42" s="17">
        <f t="shared" si="77"/>
        <v>503288.87809523812</v>
      </c>
      <c r="AH42" s="13"/>
      <c r="AI42" s="17">
        <f t="shared" ref="AI42:AI49" si="78">I15-AI15</f>
        <v>503288.87809523812</v>
      </c>
    </row>
    <row r="43" spans="7:35">
      <c r="G43" s="13" t="s">
        <v>22</v>
      </c>
      <c r="H43" s="13"/>
      <c r="I43" s="13"/>
      <c r="J43" s="13"/>
      <c r="K43" s="17">
        <f t="shared" si="72"/>
        <v>880.53666666666652</v>
      </c>
      <c r="L43" s="17">
        <f t="shared" si="72"/>
        <v>-270.68333333333334</v>
      </c>
      <c r="M43" s="17">
        <f t="shared" si="72"/>
        <v>83.333333333333329</v>
      </c>
      <c r="N43" s="17">
        <f t="shared" si="72"/>
        <v>166.6666666666668</v>
      </c>
      <c r="O43" s="17">
        <f t="shared" si="72"/>
        <v>8313.013333333336</v>
      </c>
      <c r="P43" s="17">
        <f t="shared" si="72"/>
        <v>6035.5426751018322</v>
      </c>
      <c r="Q43" s="13"/>
      <c r="R43" s="17">
        <f t="shared" si="73"/>
        <v>15208.4093417685</v>
      </c>
      <c r="S43" s="13"/>
      <c r="T43" s="17">
        <f t="shared" si="74"/>
        <v>535.92999999999995</v>
      </c>
      <c r="U43" s="17">
        <f t="shared" si="74"/>
        <v>80.819999999999936</v>
      </c>
      <c r="V43" s="17">
        <f t="shared" si="74"/>
        <v>569.86</v>
      </c>
      <c r="W43" s="17">
        <f t="shared" si="74"/>
        <v>30.39</v>
      </c>
      <c r="X43" s="17">
        <f t="shared" si="74"/>
        <v>-1398.1100000000006</v>
      </c>
      <c r="Y43" s="17">
        <f t="shared" si="74"/>
        <v>23541.439999999999</v>
      </c>
      <c r="Z43" s="13"/>
      <c r="AA43" s="17">
        <f t="shared" si="75"/>
        <v>23360.329999999994</v>
      </c>
      <c r="AC43" s="17">
        <f t="shared" si="76"/>
        <v>4834.53</v>
      </c>
      <c r="AD43" s="17">
        <f t="shared" si="77"/>
        <v>569.86</v>
      </c>
      <c r="AE43" s="17">
        <f t="shared" si="77"/>
        <v>3935.71</v>
      </c>
      <c r="AF43" s="17">
        <f t="shared" si="77"/>
        <v>6615.3799999999974</v>
      </c>
      <c r="AG43" s="17">
        <f t="shared" si="77"/>
        <v>-168865.79645472864</v>
      </c>
      <c r="AH43" s="13"/>
      <c r="AI43" s="17">
        <f t="shared" si="78"/>
        <v>-153577.66645472863</v>
      </c>
    </row>
    <row r="44" spans="7:35">
      <c r="G44" s="13" t="s">
        <v>23</v>
      </c>
      <c r="H44" s="13"/>
      <c r="I44" s="13"/>
      <c r="J44" s="13"/>
      <c r="K44" s="17">
        <f t="shared" si="72"/>
        <v>0</v>
      </c>
      <c r="L44" s="17">
        <f t="shared" si="72"/>
        <v>0</v>
      </c>
      <c r="M44" s="17">
        <f t="shared" si="72"/>
        <v>0</v>
      </c>
      <c r="N44" s="17">
        <f t="shared" si="72"/>
        <v>0</v>
      </c>
      <c r="O44" s="17">
        <f t="shared" si="72"/>
        <v>333.33333333333337</v>
      </c>
      <c r="P44" s="17">
        <f t="shared" si="72"/>
        <v>-4477.9766666666674</v>
      </c>
      <c r="Q44" s="13"/>
      <c r="R44" s="17">
        <f t="shared" si="73"/>
        <v>-4144.6433333333343</v>
      </c>
      <c r="S44" s="13"/>
      <c r="T44" s="17">
        <f t="shared" si="74"/>
        <v>0</v>
      </c>
      <c r="U44" s="17">
        <f t="shared" si="74"/>
        <v>0</v>
      </c>
      <c r="V44" s="17">
        <f t="shared" si="74"/>
        <v>0</v>
      </c>
      <c r="W44" s="17">
        <f t="shared" si="74"/>
        <v>0</v>
      </c>
      <c r="X44" s="17">
        <f t="shared" si="74"/>
        <v>1964.31</v>
      </c>
      <c r="Y44" s="17">
        <f t="shared" si="74"/>
        <v>-7431.5100000000011</v>
      </c>
      <c r="Z44" s="13"/>
      <c r="AA44" s="17">
        <f t="shared" si="75"/>
        <v>-5467.2000000000007</v>
      </c>
      <c r="AC44" s="17">
        <f t="shared" si="76"/>
        <v>0</v>
      </c>
      <c r="AD44" s="17">
        <f t="shared" si="77"/>
        <v>0</v>
      </c>
      <c r="AE44" s="17">
        <f t="shared" si="77"/>
        <v>0</v>
      </c>
      <c r="AF44" s="17">
        <f t="shared" si="77"/>
        <v>2098.81</v>
      </c>
      <c r="AG44" s="17">
        <f t="shared" si="77"/>
        <v>-45788.362320387532</v>
      </c>
      <c r="AH44" s="13"/>
      <c r="AI44" s="17">
        <f t="shared" si="78"/>
        <v>-43689.552320387535</v>
      </c>
    </row>
    <row r="45" spans="7:35">
      <c r="G45" s="13" t="s">
        <v>24</v>
      </c>
      <c r="H45" s="13"/>
      <c r="I45" s="13"/>
      <c r="J45" s="13"/>
      <c r="K45" s="17">
        <f t="shared" si="72"/>
        <v>0</v>
      </c>
      <c r="L45" s="17">
        <f t="shared" si="72"/>
        <v>0</v>
      </c>
      <c r="M45" s="17">
        <f t="shared" si="72"/>
        <v>0</v>
      </c>
      <c r="N45" s="17">
        <f t="shared" si="72"/>
        <v>-366.244600655407</v>
      </c>
      <c r="O45" s="17">
        <f t="shared" si="72"/>
        <v>0</v>
      </c>
      <c r="P45" s="17">
        <f t="shared" si="72"/>
        <v>14.356666666666655</v>
      </c>
      <c r="Q45" s="13"/>
      <c r="R45" s="17">
        <f t="shared" si="73"/>
        <v>-351.88793398874031</v>
      </c>
      <c r="S45" s="13"/>
      <c r="T45" s="17">
        <f t="shared" si="74"/>
        <v>2</v>
      </c>
      <c r="U45" s="17">
        <f t="shared" si="74"/>
        <v>0</v>
      </c>
      <c r="V45" s="17">
        <f t="shared" si="74"/>
        <v>8</v>
      </c>
      <c r="W45" s="17">
        <f t="shared" si="74"/>
        <v>-358.99</v>
      </c>
      <c r="X45" s="17">
        <f t="shared" si="74"/>
        <v>0</v>
      </c>
      <c r="Y45" s="17">
        <f t="shared" si="74"/>
        <v>-6.8500000000000227</v>
      </c>
      <c r="Z45" s="13"/>
      <c r="AA45" s="17">
        <f t="shared" si="75"/>
        <v>-355.83999999999992</v>
      </c>
      <c r="AC45" s="17">
        <f t="shared" si="76"/>
        <v>22</v>
      </c>
      <c r="AD45" s="17">
        <f t="shared" si="77"/>
        <v>20</v>
      </c>
      <c r="AE45" s="17">
        <f t="shared" si="77"/>
        <v>9094.24</v>
      </c>
      <c r="AF45" s="17">
        <f t="shared" si="77"/>
        <v>0</v>
      </c>
      <c r="AG45" s="17">
        <f t="shared" si="77"/>
        <v>-222666.02527777775</v>
      </c>
      <c r="AH45" s="13"/>
      <c r="AI45" s="17">
        <f t="shared" si="78"/>
        <v>-213529.78527777776</v>
      </c>
    </row>
    <row r="46" spans="7:35">
      <c r="G46" s="13" t="s">
        <v>25</v>
      </c>
      <c r="H46" s="13"/>
      <c r="I46" s="13"/>
      <c r="J46" s="13"/>
      <c r="K46" s="17">
        <f t="shared" si="72"/>
        <v>0</v>
      </c>
      <c r="L46" s="17">
        <f t="shared" si="72"/>
        <v>0</v>
      </c>
      <c r="M46" s="17">
        <f t="shared" si="72"/>
        <v>0</v>
      </c>
      <c r="N46" s="17">
        <f t="shared" si="72"/>
        <v>0</v>
      </c>
      <c r="O46" s="17">
        <f t="shared" si="72"/>
        <v>0</v>
      </c>
      <c r="P46" s="17">
        <f t="shared" si="72"/>
        <v>0</v>
      </c>
      <c r="Q46" s="13"/>
      <c r="R46" s="17">
        <f t="shared" si="73"/>
        <v>0</v>
      </c>
      <c r="S46" s="13"/>
      <c r="T46" s="17">
        <f t="shared" si="74"/>
        <v>0</v>
      </c>
      <c r="U46" s="17">
        <f t="shared" si="74"/>
        <v>0</v>
      </c>
      <c r="V46" s="17">
        <f t="shared" si="74"/>
        <v>0</v>
      </c>
      <c r="W46" s="17">
        <f t="shared" si="74"/>
        <v>0</v>
      </c>
      <c r="X46" s="17">
        <f t="shared" si="74"/>
        <v>0</v>
      </c>
      <c r="Y46" s="17">
        <f t="shared" si="74"/>
        <v>0</v>
      </c>
      <c r="Z46" s="13"/>
      <c r="AA46" s="17">
        <f t="shared" si="75"/>
        <v>0</v>
      </c>
      <c r="AC46" s="17">
        <f t="shared" si="76"/>
        <v>0</v>
      </c>
      <c r="AD46" s="17">
        <f t="shared" si="77"/>
        <v>0</v>
      </c>
      <c r="AE46" s="17">
        <f t="shared" si="77"/>
        <v>0</v>
      </c>
      <c r="AF46" s="17">
        <f t="shared" si="77"/>
        <v>0</v>
      </c>
      <c r="AG46" s="17">
        <f t="shared" si="77"/>
        <v>0</v>
      </c>
      <c r="AH46" s="13"/>
      <c r="AI46" s="17">
        <f t="shared" si="78"/>
        <v>0</v>
      </c>
    </row>
    <row r="47" spans="7:35">
      <c r="G47" s="13" t="s">
        <v>26</v>
      </c>
      <c r="H47" s="13"/>
      <c r="I47" s="13"/>
      <c r="J47" s="13"/>
      <c r="K47" s="17">
        <f t="shared" si="72"/>
        <v>0</v>
      </c>
      <c r="L47" s="17">
        <f t="shared" si="72"/>
        <v>201.83333333333334</v>
      </c>
      <c r="M47" s="17">
        <f t="shared" si="72"/>
        <v>0</v>
      </c>
      <c r="N47" s="17">
        <f t="shared" si="72"/>
        <v>0</v>
      </c>
      <c r="O47" s="17">
        <f t="shared" si="72"/>
        <v>0</v>
      </c>
      <c r="P47" s="17">
        <f t="shared" si="72"/>
        <v>-3560.9766666666674</v>
      </c>
      <c r="Q47" s="13"/>
      <c r="R47" s="17">
        <f t="shared" si="73"/>
        <v>-3359.1433333333334</v>
      </c>
      <c r="S47" s="13"/>
      <c r="T47" s="17">
        <f t="shared" si="74"/>
        <v>0</v>
      </c>
      <c r="U47" s="17">
        <f t="shared" si="74"/>
        <v>1445.4</v>
      </c>
      <c r="V47" s="17">
        <f t="shared" si="74"/>
        <v>0</v>
      </c>
      <c r="W47" s="17">
        <f t="shared" si="74"/>
        <v>0</v>
      </c>
      <c r="X47" s="17">
        <f t="shared" si="74"/>
        <v>0</v>
      </c>
      <c r="Y47" s="17">
        <f t="shared" si="74"/>
        <v>-4114.3099999999995</v>
      </c>
      <c r="Z47" s="13"/>
      <c r="AA47" s="17">
        <f t="shared" si="75"/>
        <v>-2668.91</v>
      </c>
      <c r="AC47" s="17">
        <f t="shared" si="76"/>
        <v>0</v>
      </c>
      <c r="AD47" s="17">
        <f t="shared" si="77"/>
        <v>0</v>
      </c>
      <c r="AE47" s="17">
        <f t="shared" si="77"/>
        <v>0</v>
      </c>
      <c r="AF47" s="17">
        <f t="shared" si="77"/>
        <v>0</v>
      </c>
      <c r="AG47" s="17">
        <f t="shared" si="77"/>
        <v>4676.6278300754329</v>
      </c>
      <c r="AH47" s="13"/>
      <c r="AI47" s="17">
        <f t="shared" si="78"/>
        <v>4676.6278300754329</v>
      </c>
    </row>
    <row r="48" spans="7:35">
      <c r="G48" s="13" t="s">
        <v>27</v>
      </c>
      <c r="H48" s="13"/>
      <c r="I48" s="13"/>
      <c r="J48" s="13"/>
      <c r="K48" s="17">
        <f t="shared" si="72"/>
        <v>386.03</v>
      </c>
      <c r="L48" s="17">
        <f t="shared" si="72"/>
        <v>0</v>
      </c>
      <c r="M48" s="17">
        <f t="shared" si="72"/>
        <v>6899.3333333333321</v>
      </c>
      <c r="N48" s="17">
        <f t="shared" si="72"/>
        <v>2111.7799999999997</v>
      </c>
      <c r="O48" s="17">
        <f t="shared" si="72"/>
        <v>500</v>
      </c>
      <c r="P48" s="17">
        <f t="shared" si="72"/>
        <v>91.5</v>
      </c>
      <c r="Q48" s="13"/>
      <c r="R48" s="17">
        <f t="shared" si="73"/>
        <v>9988.6433333333298</v>
      </c>
      <c r="S48" s="13"/>
      <c r="T48" s="17">
        <f t="shared" si="74"/>
        <v>-313.97000000000003</v>
      </c>
      <c r="U48" s="17">
        <f t="shared" si="74"/>
        <v>0</v>
      </c>
      <c r="V48" s="17">
        <f t="shared" si="74"/>
        <v>-219.34000000000015</v>
      </c>
      <c r="W48" s="17">
        <f t="shared" si="74"/>
        <v>-254.22000000000003</v>
      </c>
      <c r="X48" s="17">
        <f t="shared" si="74"/>
        <v>0</v>
      </c>
      <c r="Y48" s="17">
        <f t="shared" si="74"/>
        <v>2428.5</v>
      </c>
      <c r="Z48" s="13"/>
      <c r="AA48" s="17">
        <f t="shared" si="75"/>
        <v>1640.9699999999975</v>
      </c>
      <c r="AC48" s="17">
        <f t="shared" si="76"/>
        <v>1913.7699999999998</v>
      </c>
      <c r="AD48" s="17">
        <f t="shared" si="77"/>
        <v>34770.040000000008</v>
      </c>
      <c r="AE48" s="17">
        <f t="shared" si="77"/>
        <v>6331.93</v>
      </c>
      <c r="AF48" s="17">
        <f t="shared" si="77"/>
        <v>0</v>
      </c>
      <c r="AG48" s="17">
        <f t="shared" si="77"/>
        <v>-236865.97306241427</v>
      </c>
      <c r="AH48" s="13"/>
      <c r="AI48" s="17">
        <f t="shared" si="78"/>
        <v>-193850.23306241428</v>
      </c>
    </row>
    <row r="49" spans="1:35">
      <c r="G49" s="13" t="s">
        <v>28</v>
      </c>
      <c r="H49" s="13"/>
      <c r="I49" s="13"/>
      <c r="J49" s="13"/>
      <c r="K49" s="17">
        <f t="shared" si="72"/>
        <v>0</v>
      </c>
      <c r="L49" s="17">
        <f t="shared" si="72"/>
        <v>0</v>
      </c>
      <c r="M49" s="17">
        <f t="shared" si="72"/>
        <v>1334.8100000000002</v>
      </c>
      <c r="N49" s="17">
        <f t="shared" si="72"/>
        <v>-858.72000000000025</v>
      </c>
      <c r="O49" s="17">
        <f t="shared" si="72"/>
        <v>0</v>
      </c>
      <c r="P49" s="17">
        <f t="shared" si="72"/>
        <v>210.33333333333331</v>
      </c>
      <c r="Q49" s="13"/>
      <c r="R49" s="17">
        <f t="shared" si="73"/>
        <v>686.42333333333409</v>
      </c>
      <c r="S49" s="13"/>
      <c r="T49" s="17">
        <f t="shared" si="74"/>
        <v>0</v>
      </c>
      <c r="U49" s="17">
        <f t="shared" si="74"/>
        <v>0</v>
      </c>
      <c r="V49" s="17">
        <f t="shared" si="74"/>
        <v>1924.4799999999998</v>
      </c>
      <c r="W49" s="17">
        <f t="shared" si="74"/>
        <v>-2979.8900000000003</v>
      </c>
      <c r="X49" s="17">
        <f t="shared" si="74"/>
        <v>0</v>
      </c>
      <c r="Y49" s="17">
        <f t="shared" si="74"/>
        <v>-248</v>
      </c>
      <c r="Z49" s="13"/>
      <c r="AA49" s="17">
        <f t="shared" si="75"/>
        <v>-1303.4099999999999</v>
      </c>
      <c r="AC49" s="17">
        <f t="shared" si="76"/>
        <v>0</v>
      </c>
      <c r="AD49" s="17">
        <f t="shared" si="77"/>
        <v>18835.149999999998</v>
      </c>
      <c r="AE49" s="17">
        <f t="shared" si="77"/>
        <v>64548.840000000011</v>
      </c>
      <c r="AF49" s="17">
        <f t="shared" si="77"/>
        <v>0</v>
      </c>
      <c r="AG49" s="17">
        <f t="shared" si="77"/>
        <v>2525.75</v>
      </c>
      <c r="AH49" s="13"/>
      <c r="AI49" s="17">
        <f t="shared" si="78"/>
        <v>85909.74</v>
      </c>
    </row>
    <row r="50" spans="1:35">
      <c r="G50" s="13" t="s">
        <v>29</v>
      </c>
      <c r="H50" s="13"/>
      <c r="I50" s="13"/>
      <c r="J50" s="13"/>
      <c r="K50" s="39">
        <f t="shared" ref="K50:P50" si="79">SUM(K42:K49)</f>
        <v>1266.5666666666666</v>
      </c>
      <c r="L50" s="39">
        <f t="shared" ref="L50" si="80">SUM(L42:L49)</f>
        <v>-68.849999999999994</v>
      </c>
      <c r="M50" s="39">
        <f t="shared" si="79"/>
        <v>8317.4766666666656</v>
      </c>
      <c r="N50" s="39">
        <f t="shared" si="79"/>
        <v>1053.4820660112593</v>
      </c>
      <c r="O50" s="39">
        <f t="shared" si="79"/>
        <v>9146.34666666667</v>
      </c>
      <c r="P50" s="39">
        <f t="shared" si="79"/>
        <v>-1586.7682772791211</v>
      </c>
      <c r="Q50" s="13"/>
      <c r="R50" s="39">
        <f t="shared" ref="R50" si="81">SUM(R42:R49)</f>
        <v>18128.253788732138</v>
      </c>
      <c r="S50" s="13"/>
      <c r="T50" s="39">
        <f t="shared" ref="T50:AA50" si="82">SUM(T42:T49)</f>
        <v>223.95999999999992</v>
      </c>
      <c r="U50" s="39">
        <f t="shared" si="82"/>
        <v>1582.21</v>
      </c>
      <c r="V50" s="39">
        <f t="shared" si="82"/>
        <v>2282.9999999999995</v>
      </c>
      <c r="W50" s="39">
        <f t="shared" si="82"/>
        <v>-3562.7100000000005</v>
      </c>
      <c r="X50" s="39">
        <f t="shared" si="82"/>
        <v>566.19999999999936</v>
      </c>
      <c r="Y50" s="39">
        <f t="shared" si="82"/>
        <v>12904.479999999996</v>
      </c>
      <c r="Z50" s="13"/>
      <c r="AA50" s="39">
        <f t="shared" si="82"/>
        <v>13997.139999999992</v>
      </c>
      <c r="AC50" s="39">
        <f t="shared" ref="AC50:AG50" si="83">SUM(AC42:AC49)</f>
        <v>6770.2999999999993</v>
      </c>
      <c r="AD50" s="39">
        <f t="shared" si="83"/>
        <v>54195.05</v>
      </c>
      <c r="AE50" s="39">
        <f t="shared" si="83"/>
        <v>83910.720000000016</v>
      </c>
      <c r="AF50" s="39">
        <f t="shared" si="83"/>
        <v>8714.1899999999969</v>
      </c>
      <c r="AG50" s="39">
        <f t="shared" si="83"/>
        <v>-163694.90118999465</v>
      </c>
      <c r="AH50" s="13"/>
      <c r="AI50" s="39">
        <f t="shared" ref="AI50" si="84">SUM(AI42:AI49)</f>
        <v>-10771.991189994616</v>
      </c>
    </row>
    <row r="51" spans="1:35">
      <c r="G51" s="13"/>
      <c r="H51" s="13"/>
      <c r="I51" s="13"/>
      <c r="J51" s="13"/>
      <c r="K51" s="42"/>
      <c r="L51" s="42"/>
      <c r="M51" s="42"/>
      <c r="N51" s="42"/>
      <c r="O51" s="42"/>
      <c r="P51" s="42"/>
      <c r="Q51" s="13"/>
      <c r="R51" s="42"/>
      <c r="S51" s="13"/>
      <c r="T51" s="42"/>
      <c r="U51" s="42"/>
      <c r="V51" s="42"/>
      <c r="W51" s="42"/>
      <c r="X51" s="42"/>
      <c r="Y51" s="42"/>
      <c r="Z51" s="13"/>
      <c r="AA51" s="42"/>
      <c r="AC51" s="42"/>
      <c r="AD51" s="42"/>
      <c r="AE51" s="42"/>
      <c r="AF51" s="42"/>
      <c r="AG51" s="42"/>
      <c r="AH51" s="13"/>
      <c r="AI51" s="42"/>
    </row>
    <row r="52" spans="1:35">
      <c r="G52" s="13" t="s">
        <v>30</v>
      </c>
      <c r="H52" s="13"/>
      <c r="I52" s="13"/>
      <c r="J52" s="13"/>
      <c r="K52" s="43">
        <f t="shared" ref="K52:P52" si="85">SUM(K33,K39,K50)</f>
        <v>4098.6180410292236</v>
      </c>
      <c r="L52" s="43">
        <f t="shared" si="85"/>
        <v>4091.4636165728166</v>
      </c>
      <c r="M52" s="43">
        <f t="shared" si="85"/>
        <v>7002.5581860775128</v>
      </c>
      <c r="N52" s="43">
        <f t="shared" si="85"/>
        <v>10101.372253683341</v>
      </c>
      <c r="O52" s="43">
        <f t="shared" si="85"/>
        <v>10406.92885569256</v>
      </c>
      <c r="P52" s="43">
        <f t="shared" si="85"/>
        <v>759.34908875081169</v>
      </c>
      <c r="Q52" s="13"/>
      <c r="R52" s="43">
        <f t="shared" ref="R52" si="86">SUM(R33,R39,R50)</f>
        <v>36460.29004180622</v>
      </c>
      <c r="S52" s="13"/>
      <c r="T52" s="43">
        <f t="shared" ref="T52:AA52" si="87">SUM(T33,T39,T50)</f>
        <v>2248.3300000000017</v>
      </c>
      <c r="U52" s="43">
        <f t="shared" si="87"/>
        <v>-5365.3699999999963</v>
      </c>
      <c r="V52" s="43">
        <f t="shared" si="87"/>
        <v>-8432.3099999999959</v>
      </c>
      <c r="W52" s="43">
        <f t="shared" si="87"/>
        <v>11348.96</v>
      </c>
      <c r="X52" s="43">
        <f t="shared" si="87"/>
        <v>-1674.2300000000009</v>
      </c>
      <c r="Y52" s="43">
        <f t="shared" si="87"/>
        <v>35822.5</v>
      </c>
      <c r="Z52" s="13"/>
      <c r="AA52" s="43">
        <f t="shared" si="87"/>
        <v>33947.87999999999</v>
      </c>
      <c r="AC52" s="43">
        <f t="shared" ref="AC52:AG52" si="88">SUM(AC33,AC39,AC50)</f>
        <v>126020.56999999999</v>
      </c>
      <c r="AD52" s="43">
        <f t="shared" si="88"/>
        <v>320432.95</v>
      </c>
      <c r="AE52" s="43">
        <f t="shared" si="88"/>
        <v>247655.50961165049</v>
      </c>
      <c r="AF52" s="43">
        <f t="shared" si="88"/>
        <v>71845.8</v>
      </c>
      <c r="AG52" s="43">
        <f t="shared" si="88"/>
        <v>58312.83057976421</v>
      </c>
      <c r="AH52" s="13"/>
      <c r="AI52" s="43">
        <f t="shared" ref="AI52" si="89">SUM(AI33,AI39,AI50)</f>
        <v>817087.90019141487</v>
      </c>
    </row>
    <row r="55" spans="1:35">
      <c r="A55" s="1" t="s">
        <v>39</v>
      </c>
      <c r="C55" s="24" t="s">
        <v>24</v>
      </c>
      <c r="D55" s="24" t="s">
        <v>41</v>
      </c>
      <c r="E55" s="24" t="s">
        <v>21</v>
      </c>
      <c r="F55" s="24" t="s">
        <v>42</v>
      </c>
      <c r="G55" s="24" t="s">
        <v>43</v>
      </c>
      <c r="I55" s="30" t="s">
        <v>11</v>
      </c>
      <c r="L55" s="24" t="s">
        <v>24</v>
      </c>
      <c r="M55" s="24" t="s">
        <v>41</v>
      </c>
      <c r="N55" s="24" t="s">
        <v>21</v>
      </c>
      <c r="O55" s="24" t="s">
        <v>42</v>
      </c>
      <c r="P55" s="24" t="s">
        <v>43</v>
      </c>
      <c r="R55" s="30" t="s">
        <v>11</v>
      </c>
      <c r="U55" s="24" t="s">
        <v>24</v>
      </c>
      <c r="V55" s="24" t="s">
        <v>41</v>
      </c>
      <c r="W55" s="24" t="s">
        <v>21</v>
      </c>
      <c r="X55" s="24" t="s">
        <v>42</v>
      </c>
      <c r="Y55" s="24" t="s">
        <v>43</v>
      </c>
      <c r="AA55" s="30" t="s">
        <v>11</v>
      </c>
      <c r="AC55" s="24" t="s">
        <v>24</v>
      </c>
      <c r="AD55" s="24" t="s">
        <v>41</v>
      </c>
      <c r="AE55" s="24" t="s">
        <v>21</v>
      </c>
      <c r="AF55" s="24" t="s">
        <v>42</v>
      </c>
      <c r="AG55" s="24" t="s">
        <v>43</v>
      </c>
      <c r="AI55" s="30" t="s">
        <v>11</v>
      </c>
    </row>
    <row r="56" spans="1:35">
      <c r="A56" t="s">
        <v>12</v>
      </c>
      <c r="C56" s="6">
        <f>'[1]P&amp;L by Dept'!B4</f>
        <v>0</v>
      </c>
      <c r="D56" s="6">
        <f>'[1]P&amp;L by Dept'!C4</f>
        <v>0</v>
      </c>
      <c r="E56" s="6">
        <f>'[1]P&amp;L by Dept'!D4</f>
        <v>0</v>
      </c>
      <c r="F56" s="6">
        <f>'[1]P&amp;L by Dept'!E4</f>
        <v>0</v>
      </c>
      <c r="G56" s="6">
        <f>'[1]P&amp;L by Dept'!F4</f>
        <v>0</v>
      </c>
      <c r="I56" s="31">
        <f>SUM(C56:G56)</f>
        <v>0</v>
      </c>
      <c r="L56" s="6">
        <f>'[1]P&amp;L by Dept'!AW4</f>
        <v>0</v>
      </c>
      <c r="M56" s="6">
        <f>'[1]P&amp;L by Dept'!AX4</f>
        <v>0</v>
      </c>
      <c r="N56" s="6">
        <f>'[1]P&amp;L by Dept'!AY4</f>
        <v>0</v>
      </c>
      <c r="O56" s="6">
        <f>'[1]P&amp;L by Dept'!AZ4</f>
        <v>0</v>
      </c>
      <c r="P56" s="6">
        <f>'[1]P&amp;L by Dept'!BL4</f>
        <v>0</v>
      </c>
      <c r="R56" s="31">
        <f>SUM(L56:P56)</f>
        <v>0</v>
      </c>
      <c r="U56" s="6">
        <f>'[1]P&amp;L by Dept'!CQ4</f>
        <v>10</v>
      </c>
      <c r="V56" s="6">
        <f>'[1]P&amp;L by Dept'!CR4</f>
        <v>0</v>
      </c>
      <c r="W56" s="6">
        <f>'[1]P&amp;L by Dept'!CS4</f>
        <v>0</v>
      </c>
      <c r="X56" s="6">
        <f>'[1]P&amp;L by Dept'!CT4</f>
        <v>0</v>
      </c>
      <c r="Y56" s="6">
        <f>'[1]P&amp;L by Dept'!CU4</f>
        <v>0</v>
      </c>
      <c r="AA56" s="31">
        <f>SUM(U56:Y56)</f>
        <v>10</v>
      </c>
      <c r="AC56" s="6">
        <f>'[1]P&amp;L by Dept'!DJ4</f>
        <v>5900</v>
      </c>
      <c r="AD56" s="6">
        <f>'[1]P&amp;L by Dept'!DK4</f>
        <v>195030</v>
      </c>
      <c r="AE56" s="6">
        <f>'[1]P&amp;L by Dept'!DL4</f>
        <v>0</v>
      </c>
      <c r="AF56" s="6">
        <f>'[1]P&amp;L by Dept'!DM4</f>
        <v>0</v>
      </c>
      <c r="AG56" s="6">
        <f>'[1]P&amp;L by Dept'!DN4</f>
        <v>0</v>
      </c>
      <c r="AI56" s="31">
        <f>SUM(AC56:AG56)</f>
        <v>200930</v>
      </c>
    </row>
    <row r="57" spans="1:35">
      <c r="A57" t="s">
        <v>13</v>
      </c>
      <c r="C57" s="6">
        <f>'[1]P&amp;L by Dept'!B5</f>
        <v>0</v>
      </c>
      <c r="D57" s="6">
        <f>'[1]P&amp;L by Dept'!C5</f>
        <v>0</v>
      </c>
      <c r="E57" s="6">
        <f>'[1]P&amp;L by Dept'!D5</f>
        <v>0</v>
      </c>
      <c r="F57" s="6">
        <f>'[1]P&amp;L by Dept'!E5</f>
        <v>0</v>
      </c>
      <c r="G57" s="6">
        <f>'[1]P&amp;L by Dept'!F5</f>
        <v>0</v>
      </c>
      <c r="I57" s="31">
        <f>SUM(C57:G57)</f>
        <v>0</v>
      </c>
      <c r="L57" s="6">
        <f>'[1]P&amp;L by Dept'!AW5</f>
        <v>0</v>
      </c>
      <c r="M57" s="6">
        <f>'[1]P&amp;L by Dept'!AX5</f>
        <v>0</v>
      </c>
      <c r="N57" s="6">
        <f>'[1]P&amp;L by Dept'!AY5</f>
        <v>0</v>
      </c>
      <c r="O57" s="6">
        <f>'[1]P&amp;L by Dept'!AZ5</f>
        <v>0</v>
      </c>
      <c r="P57" s="6">
        <f>'[1]P&amp;L by Dept'!BL5</f>
        <v>0</v>
      </c>
      <c r="R57" s="31">
        <f>SUM(L57:P57)</f>
        <v>0</v>
      </c>
      <c r="U57" s="6">
        <f>'[1]P&amp;L by Dept'!CQ5</f>
        <v>0</v>
      </c>
      <c r="V57" s="6">
        <f>'[1]P&amp;L by Dept'!CR5</f>
        <v>0</v>
      </c>
      <c r="W57" s="6">
        <f>'[1]P&amp;L by Dept'!CS5</f>
        <v>0</v>
      </c>
      <c r="X57" s="6">
        <f>'[1]P&amp;L by Dept'!CT5</f>
        <v>0</v>
      </c>
      <c r="Y57" s="6">
        <f>'[1]P&amp;L by Dept'!CU5</f>
        <v>0</v>
      </c>
      <c r="AA57" s="31">
        <f>SUM(U57:Y57)</f>
        <v>0</v>
      </c>
      <c r="AC57" s="6">
        <f>'[1]P&amp;L by Dept'!DJ5</f>
        <v>0</v>
      </c>
      <c r="AD57" s="6">
        <f>'[1]P&amp;L by Dept'!DK5</f>
        <v>0</v>
      </c>
      <c r="AE57" s="6">
        <f>'[1]P&amp;L by Dept'!DL5</f>
        <v>0</v>
      </c>
      <c r="AF57" s="6">
        <f>'[1]P&amp;L by Dept'!DM5</f>
        <v>0</v>
      </c>
      <c r="AG57" s="6">
        <f>'[1]P&amp;L by Dept'!DN5</f>
        <v>0</v>
      </c>
      <c r="AI57" s="31">
        <f>SUM(AC57:AG57)</f>
        <v>0</v>
      </c>
    </row>
    <row r="58" spans="1:35">
      <c r="A58" t="s">
        <v>14</v>
      </c>
      <c r="C58" s="8">
        <f>SUM(C56:C57)</f>
        <v>0</v>
      </c>
      <c r="D58" s="8">
        <f t="shared" ref="D58:G58" si="90">SUM(D56:D57)</f>
        <v>0</v>
      </c>
      <c r="E58" s="8">
        <f t="shared" si="90"/>
        <v>0</v>
      </c>
      <c r="F58" s="8">
        <f t="shared" si="90"/>
        <v>0</v>
      </c>
      <c r="G58" s="8">
        <f t="shared" si="90"/>
        <v>0</v>
      </c>
      <c r="I58" s="32">
        <f t="shared" ref="I58" si="91">SUM(I56:I57)</f>
        <v>0</v>
      </c>
      <c r="L58" s="8">
        <f>SUM(L56:L57)</f>
        <v>0</v>
      </c>
      <c r="M58" s="8">
        <f t="shared" ref="M58:P58" si="92">SUM(M56:M57)</f>
        <v>0</v>
      </c>
      <c r="N58" s="8">
        <f t="shared" si="92"/>
        <v>0</v>
      </c>
      <c r="O58" s="8">
        <f t="shared" si="92"/>
        <v>0</v>
      </c>
      <c r="P58" s="8">
        <f t="shared" si="92"/>
        <v>0</v>
      </c>
      <c r="R58" s="32">
        <f t="shared" ref="R58" si="93">SUM(R56:R57)</f>
        <v>0</v>
      </c>
      <c r="U58" s="8">
        <f>SUM(U56:U57)</f>
        <v>10</v>
      </c>
      <c r="V58" s="8">
        <f t="shared" ref="V58:Y58" si="94">SUM(V56:V57)</f>
        <v>0</v>
      </c>
      <c r="W58" s="8">
        <f t="shared" si="94"/>
        <v>0</v>
      </c>
      <c r="X58" s="8">
        <f t="shared" si="94"/>
        <v>0</v>
      </c>
      <c r="Y58" s="8">
        <f t="shared" si="94"/>
        <v>0</v>
      </c>
      <c r="AA58" s="32">
        <f t="shared" ref="AA58" si="95">SUM(AA56:AA57)</f>
        <v>10</v>
      </c>
      <c r="AC58" s="8">
        <f t="shared" ref="AC58:AG58" si="96">SUM(AC56:AC57)</f>
        <v>5900</v>
      </c>
      <c r="AD58" s="8">
        <f t="shared" si="96"/>
        <v>195030</v>
      </c>
      <c r="AE58" s="8">
        <f t="shared" si="96"/>
        <v>0</v>
      </c>
      <c r="AF58" s="8">
        <f t="shared" si="96"/>
        <v>0</v>
      </c>
      <c r="AG58" s="8">
        <f t="shared" si="96"/>
        <v>0</v>
      </c>
      <c r="AI58" s="32">
        <f t="shared" ref="AI58" si="97">SUM(AI56:AI57)</f>
        <v>200930</v>
      </c>
    </row>
    <row r="59" spans="1:35">
      <c r="A59" t="s">
        <v>15</v>
      </c>
      <c r="C59" s="9" t="e">
        <f>C58/C56</f>
        <v>#DIV/0!</v>
      </c>
      <c r="D59" s="9" t="e">
        <f t="shared" ref="D59:G59" si="98">D58/D56</f>
        <v>#DIV/0!</v>
      </c>
      <c r="E59" s="9" t="e">
        <f t="shared" si="98"/>
        <v>#DIV/0!</v>
      </c>
      <c r="F59" s="9" t="e">
        <f t="shared" si="98"/>
        <v>#DIV/0!</v>
      </c>
      <c r="G59" s="9" t="e">
        <f t="shared" si="98"/>
        <v>#DIV/0!</v>
      </c>
      <c r="I59" s="33" t="e">
        <f t="shared" ref="I59" si="99">I58/I56</f>
        <v>#DIV/0!</v>
      </c>
      <c r="L59" s="9" t="e">
        <f>L58/L56</f>
        <v>#DIV/0!</v>
      </c>
      <c r="M59" s="9" t="e">
        <f t="shared" ref="M59:P59" si="100">M58/M56</f>
        <v>#DIV/0!</v>
      </c>
      <c r="N59" s="9" t="e">
        <f t="shared" si="100"/>
        <v>#DIV/0!</v>
      </c>
      <c r="O59" s="9" t="e">
        <f t="shared" si="100"/>
        <v>#DIV/0!</v>
      </c>
      <c r="P59" s="9" t="e">
        <f t="shared" si="100"/>
        <v>#DIV/0!</v>
      </c>
      <c r="R59" s="33" t="e">
        <f t="shared" ref="R59" si="101">R58/R56</f>
        <v>#DIV/0!</v>
      </c>
      <c r="U59" s="9">
        <f>U58/U56</f>
        <v>1</v>
      </c>
      <c r="V59" s="9" t="e">
        <f t="shared" ref="V59:Y59" si="102">V58/V56</f>
        <v>#DIV/0!</v>
      </c>
      <c r="W59" s="9" t="e">
        <f t="shared" si="102"/>
        <v>#DIV/0!</v>
      </c>
      <c r="X59" s="9" t="e">
        <f t="shared" si="102"/>
        <v>#DIV/0!</v>
      </c>
      <c r="Y59" s="9" t="e">
        <f t="shared" si="102"/>
        <v>#DIV/0!</v>
      </c>
      <c r="AA59" s="33">
        <f t="shared" ref="AA59" si="103">AA58/AA56</f>
        <v>1</v>
      </c>
      <c r="AC59" s="9">
        <f>AC58/AC56</f>
        <v>1</v>
      </c>
      <c r="AD59" s="9">
        <f t="shared" ref="AD59:AG59" si="104">AD58/AD56</f>
        <v>1</v>
      </c>
      <c r="AE59" s="9" t="e">
        <f t="shared" si="104"/>
        <v>#DIV/0!</v>
      </c>
      <c r="AF59" s="9" t="e">
        <f t="shared" si="104"/>
        <v>#DIV/0!</v>
      </c>
      <c r="AG59" s="9" t="e">
        <f t="shared" si="104"/>
        <v>#DIV/0!</v>
      </c>
      <c r="AI59" s="33">
        <f t="shared" ref="AI59" si="105">AI58/AI56</f>
        <v>1</v>
      </c>
    </row>
    <row r="60" spans="1:35">
      <c r="C60" s="10"/>
      <c r="D60" s="10"/>
      <c r="E60" s="10"/>
      <c r="F60" s="10"/>
      <c r="G60" s="10"/>
      <c r="I60" s="34"/>
      <c r="L60" s="10"/>
      <c r="M60" s="10"/>
      <c r="N60" s="10"/>
      <c r="O60" s="10"/>
      <c r="P60" s="10"/>
      <c r="R60" s="34"/>
      <c r="U60" s="10"/>
      <c r="V60" s="10"/>
      <c r="W60" s="10"/>
      <c r="X60" s="10"/>
      <c r="Y60" s="10"/>
      <c r="AA60" s="34"/>
      <c r="AC60" s="10"/>
      <c r="AD60" s="10"/>
      <c r="AE60" s="10"/>
      <c r="AF60" s="10"/>
      <c r="AG60" s="10"/>
      <c r="AI60" s="34"/>
    </row>
    <row r="61" spans="1:35">
      <c r="A61" t="s">
        <v>16</v>
      </c>
      <c r="C61" s="6">
        <f>'[1]P&amp;L by Dept'!B9</f>
        <v>-23589.65</v>
      </c>
      <c r="D61" s="6">
        <f>'[1]P&amp;L by Dept'!C9</f>
        <v>0</v>
      </c>
      <c r="E61" s="6">
        <f>'[1]P&amp;L by Dept'!D9</f>
        <v>0</v>
      </c>
      <c r="F61" s="6">
        <f>'[1]P&amp;L by Dept'!E9</f>
        <v>-28343.91</v>
      </c>
      <c r="G61" s="6">
        <f>'[1]P&amp;L by Dept'!F9</f>
        <v>-21162.35</v>
      </c>
      <c r="I61" s="31">
        <f>SUM(C61:G61)</f>
        <v>-73095.91</v>
      </c>
      <c r="L61" s="6">
        <f>'[1]P&amp;L by Dept'!AW9</f>
        <v>-24608.043398759222</v>
      </c>
      <c r="M61" s="6">
        <f>'[1]P&amp;L by Dept'!AX9</f>
        <v>0</v>
      </c>
      <c r="N61" s="6">
        <f>'[1]P&amp;L by Dept'!AY9</f>
        <v>0</v>
      </c>
      <c r="O61" s="6">
        <f>'[1]P&amp;L by Dept'!AZ9</f>
        <v>-26031.711078692551</v>
      </c>
      <c r="P61" s="6">
        <f>'[1]P&amp;L by Dept'!BA9</f>
        <v>-20413.449196116504</v>
      </c>
      <c r="R61" s="31">
        <f>SUM(L61:P61)</f>
        <v>-71053.203673568278</v>
      </c>
      <c r="U61" s="6">
        <f>'[1]P&amp;L by Dept'!CQ9</f>
        <v>-22077.279999999999</v>
      </c>
      <c r="V61" s="6">
        <f>'[1]P&amp;L by Dept'!CR9</f>
        <v>-1120</v>
      </c>
      <c r="W61" s="6">
        <f>'[1]P&amp;L by Dept'!CS9</f>
        <v>0</v>
      </c>
      <c r="X61" s="6">
        <f>'[1]P&amp;L by Dept'!CT9</f>
        <v>-12960.28</v>
      </c>
      <c r="Y61" s="6">
        <f>'[1]P&amp;L by Dept'!CU9</f>
        <v>-41268.06</v>
      </c>
      <c r="AA61" s="31">
        <f>SUM(U61:Y61)</f>
        <v>-77425.62</v>
      </c>
      <c r="AC61" s="6">
        <f>'[1]P&amp;L by Dept'!DJ9</f>
        <v>-275887.49908573099</v>
      </c>
      <c r="AD61" s="6">
        <f>'[1]P&amp;L by Dept'!DK9</f>
        <v>7105</v>
      </c>
      <c r="AE61" s="6">
        <f>'[1]P&amp;L by Dept'!DL9</f>
        <v>-19993</v>
      </c>
      <c r="AF61" s="6">
        <f>'[1]P&amp;L by Dept'!DM9</f>
        <v>-112859.38000000003</v>
      </c>
      <c r="AG61" s="6">
        <f>'[1]P&amp;L by Dept'!DN9</f>
        <v>-180596.18000000005</v>
      </c>
      <c r="AI61" s="31">
        <f t="shared" ref="AI61:AI63" si="106">SUM(AC61:AG61)</f>
        <v>-582231.05908573105</v>
      </c>
    </row>
    <row r="62" spans="1:35">
      <c r="A62" t="s">
        <v>17</v>
      </c>
      <c r="C62" s="6">
        <f>'[1]P&amp;L by Dept'!B10</f>
        <v>-221.81</v>
      </c>
      <c r="D62" s="6">
        <f>'[1]P&amp;L by Dept'!C10</f>
        <v>-4478.0599999999995</v>
      </c>
      <c r="E62" s="6">
        <f>'[1]P&amp;L by Dept'!D10</f>
        <v>0</v>
      </c>
      <c r="F62" s="6">
        <f>'[1]P&amp;L by Dept'!E10</f>
        <v>-670.84</v>
      </c>
      <c r="G62" s="6">
        <f>'[1]P&amp;L by Dept'!F10</f>
        <v>0</v>
      </c>
      <c r="I62" s="31">
        <f>SUM(C62:G62)</f>
        <v>-5370.71</v>
      </c>
      <c r="L62" s="6">
        <f>'[1]P&amp;L by Dept'!AW10</f>
        <v>-1500</v>
      </c>
      <c r="M62" s="6">
        <f>'[1]P&amp;L by Dept'!AX10</f>
        <v>-4580.8994389739764</v>
      </c>
      <c r="N62" s="6">
        <f>'[1]P&amp;L by Dept'!AY10</f>
        <v>0</v>
      </c>
      <c r="O62" s="6">
        <f>'[1]P&amp;L by Dept'!AZ10</f>
        <v>-1200</v>
      </c>
      <c r="P62" s="6">
        <f>'[1]P&amp;L by Dept'!BA10</f>
        <v>0</v>
      </c>
      <c r="R62" s="31">
        <f>SUM(L62:P62)</f>
        <v>-7280.8994389739764</v>
      </c>
      <c r="U62" s="6">
        <f>'[1]P&amp;L by Dept'!CQ10</f>
        <v>-3180</v>
      </c>
      <c r="V62" s="6">
        <f>'[1]P&amp;L by Dept'!CR10</f>
        <v>-4560</v>
      </c>
      <c r="W62" s="6">
        <f>'[1]P&amp;L by Dept'!CS10</f>
        <v>0</v>
      </c>
      <c r="X62" s="6">
        <f>'[1]P&amp;L by Dept'!CT10</f>
        <v>-912</v>
      </c>
      <c r="Y62" s="6">
        <f>'[1]P&amp;L by Dept'!CU10</f>
        <v>0</v>
      </c>
      <c r="AA62" s="31">
        <f>SUM(U62:Y62)</f>
        <v>-8652</v>
      </c>
      <c r="AC62" s="6">
        <f>'[1]P&amp;L by Dept'!DJ10</f>
        <v>-10140</v>
      </c>
      <c r="AD62" s="6">
        <f>'[1]P&amp;L by Dept'!DK10</f>
        <v>-55490</v>
      </c>
      <c r="AE62" s="6">
        <f>'[1]P&amp;L by Dept'!DL10</f>
        <v>0</v>
      </c>
      <c r="AF62" s="6">
        <f>'[1]P&amp;L by Dept'!DM10</f>
        <v>-7021</v>
      </c>
      <c r="AG62" s="6">
        <f>'[1]P&amp;L by Dept'!DN10</f>
        <v>0</v>
      </c>
      <c r="AI62" s="31">
        <f t="shared" si="106"/>
        <v>-72651</v>
      </c>
    </row>
    <row r="63" spans="1:35">
      <c r="A63" t="s">
        <v>18</v>
      </c>
      <c r="C63" s="6">
        <f>'[1]P&amp;L by Dept'!B11</f>
        <v>-150</v>
      </c>
      <c r="D63" s="6">
        <f>'[1]P&amp;L by Dept'!C11</f>
        <v>-749.59999999999945</v>
      </c>
      <c r="E63" s="6">
        <f>'[1]P&amp;L by Dept'!D11</f>
        <v>0</v>
      </c>
      <c r="F63" s="6">
        <f>'[1]P&amp;L by Dept'!E11</f>
        <v>-9314.8799999999974</v>
      </c>
      <c r="G63" s="6">
        <f>'[1]P&amp;L by Dept'!F11</f>
        <v>-1555.8200000000033</v>
      </c>
      <c r="I63" s="31">
        <f>SUM(C63:G63)</f>
        <v>-11770.3</v>
      </c>
      <c r="L63" s="6">
        <f>'[1]P&amp;L by Dept'!AW11</f>
        <v>-83.333333333332121</v>
      </c>
      <c r="M63" s="6">
        <f>'[1]P&amp;L by Dept'!AX11</f>
        <v>-713.43425348768142</v>
      </c>
      <c r="N63" s="6">
        <f>'[1]P&amp;L by Dept'!AY11</f>
        <v>0</v>
      </c>
      <c r="O63" s="6">
        <f>'[1]P&amp;L by Dept'!AZ11</f>
        <v>-12452.166666666668</v>
      </c>
      <c r="P63" s="6">
        <f>'[1]P&amp;L by Dept'!BA11</f>
        <v>-1000</v>
      </c>
      <c r="R63" s="31">
        <f>SUM(L63:P63)</f>
        <v>-14248.934253487681</v>
      </c>
      <c r="U63" s="6">
        <f>'[1]P&amp;L by Dept'!CQ11</f>
        <v>-65.580000000001746</v>
      </c>
      <c r="V63" s="6">
        <f>'[1]P&amp;L by Dept'!CR11</f>
        <v>-382.6899999999996</v>
      </c>
      <c r="W63" s="6">
        <f>'[1]P&amp;L by Dept'!CS11</f>
        <v>0</v>
      </c>
      <c r="X63" s="6">
        <f>'[1]P&amp;L by Dept'!CT11</f>
        <v>-26281.160000000003</v>
      </c>
      <c r="Y63" s="6">
        <f>'[1]P&amp;L by Dept'!CU11</f>
        <v>-357.89000000000669</v>
      </c>
      <c r="AA63" s="31">
        <f>SUM(U63:Y63)</f>
        <v>-27087.320000000011</v>
      </c>
      <c r="AC63" s="6">
        <f>'[1]P&amp;L by Dept'!DJ11</f>
        <v>88511.666666666657</v>
      </c>
      <c r="AD63" s="6">
        <f>'[1]P&amp;L by Dept'!DK11</f>
        <v>173385.33333333331</v>
      </c>
      <c r="AE63" s="6">
        <f>'[1]P&amp;L by Dept'!DL11</f>
        <v>0</v>
      </c>
      <c r="AF63" s="6">
        <f>'[1]P&amp;L by Dept'!DM11</f>
        <v>-78215.694749999995</v>
      </c>
      <c r="AG63" s="6">
        <f>'[1]P&amp;L by Dept'!DN11</f>
        <v>-41973.897934027744</v>
      </c>
      <c r="AI63" s="31">
        <f t="shared" si="106"/>
        <v>141707.40731597223</v>
      </c>
    </row>
    <row r="64" spans="1:35">
      <c r="A64" t="s">
        <v>19</v>
      </c>
      <c r="C64" s="11">
        <f>SUM(C61:C63)</f>
        <v>-23961.460000000003</v>
      </c>
      <c r="D64" s="11">
        <f t="shared" ref="D64:G64" si="107">SUM(D61:D63)</f>
        <v>-5227.6599999999989</v>
      </c>
      <c r="E64" s="11">
        <f t="shared" si="107"/>
        <v>0</v>
      </c>
      <c r="F64" s="11">
        <f t="shared" si="107"/>
        <v>-38329.629999999997</v>
      </c>
      <c r="G64" s="11">
        <f t="shared" si="107"/>
        <v>-22718.170000000002</v>
      </c>
      <c r="I64" s="35">
        <f t="shared" ref="I64" si="108">SUM(I61:I63)</f>
        <v>-90236.920000000013</v>
      </c>
      <c r="L64" s="11">
        <f>SUM(L61:L63)</f>
        <v>-26191.376732092554</v>
      </c>
      <c r="M64" s="11">
        <f t="shared" ref="M64:P64" si="109">SUM(M61:M63)</f>
        <v>-5294.3336924616578</v>
      </c>
      <c r="N64" s="11">
        <f t="shared" si="109"/>
        <v>0</v>
      </c>
      <c r="O64" s="11">
        <f t="shared" si="109"/>
        <v>-39683.877745359219</v>
      </c>
      <c r="P64" s="11">
        <f t="shared" si="109"/>
        <v>-21413.449196116504</v>
      </c>
      <c r="R64" s="35">
        <f t="shared" ref="R64" si="110">SUM(R61:R63)</f>
        <v>-92583.037366029937</v>
      </c>
      <c r="U64" s="11">
        <f>SUM(U61:U63)</f>
        <v>-25322.86</v>
      </c>
      <c r="V64" s="11">
        <f t="shared" ref="V64:Y64" si="111">SUM(V61:V63)</f>
        <v>-6062.69</v>
      </c>
      <c r="W64" s="11">
        <f t="shared" si="111"/>
        <v>0</v>
      </c>
      <c r="X64" s="11">
        <f t="shared" si="111"/>
        <v>-40153.440000000002</v>
      </c>
      <c r="Y64" s="11">
        <f t="shared" si="111"/>
        <v>-41625.950000000004</v>
      </c>
      <c r="AA64" s="35">
        <f t="shared" ref="AA64" si="112">SUM(AA61:AA63)</f>
        <v>-113164.94</v>
      </c>
      <c r="AC64" s="11">
        <f t="shared" ref="AC64:AG64" si="113">SUM(AC61:AC63)</f>
        <v>-197515.83241906433</v>
      </c>
      <c r="AD64" s="11">
        <f t="shared" si="113"/>
        <v>125000.33333333331</v>
      </c>
      <c r="AE64" s="11">
        <f t="shared" si="113"/>
        <v>-19993</v>
      </c>
      <c r="AF64" s="11">
        <f t="shared" si="113"/>
        <v>-198096.07475000003</v>
      </c>
      <c r="AG64" s="11">
        <f t="shared" si="113"/>
        <v>-222570.07793402779</v>
      </c>
      <c r="AI64" s="35">
        <f t="shared" ref="AI64" si="114">SUM(AI61:AI63)</f>
        <v>-513174.65176975878</v>
      </c>
    </row>
    <row r="65" spans="1:35">
      <c r="C65" s="6"/>
      <c r="D65" s="6"/>
      <c r="E65" s="6"/>
      <c r="F65" s="6"/>
      <c r="G65" s="6"/>
      <c r="I65" s="31"/>
      <c r="L65" s="6"/>
      <c r="M65" s="6"/>
      <c r="N65" s="6"/>
      <c r="O65" s="6"/>
      <c r="P65" s="6"/>
      <c r="R65" s="31"/>
      <c r="U65" s="6"/>
      <c r="V65" s="6"/>
      <c r="W65" s="6"/>
      <c r="X65" s="6"/>
      <c r="Y65" s="6"/>
      <c r="AA65" s="31"/>
      <c r="AC65" s="6"/>
      <c r="AD65" s="6"/>
      <c r="AE65" s="6"/>
      <c r="AF65" s="6"/>
      <c r="AG65" s="6"/>
      <c r="AI65" s="31"/>
    </row>
    <row r="66" spans="1:35">
      <c r="A66" t="s">
        <v>20</v>
      </c>
      <c r="C66" s="6"/>
      <c r="D66" s="6"/>
      <c r="E66" s="6"/>
      <c r="F66" s="6"/>
      <c r="G66" s="6"/>
      <c r="I66" s="31"/>
      <c r="L66" s="6"/>
      <c r="M66" s="6"/>
      <c r="N66" s="6"/>
      <c r="O66" s="6"/>
      <c r="P66" s="6"/>
      <c r="R66" s="31"/>
      <c r="U66" s="6"/>
      <c r="V66" s="6"/>
      <c r="W66" s="6"/>
      <c r="X66" s="6"/>
      <c r="Y66" s="6"/>
      <c r="AA66" s="31"/>
      <c r="AC66" s="6"/>
      <c r="AD66" s="6"/>
      <c r="AE66" s="6"/>
      <c r="AF66" s="6"/>
      <c r="AG66" s="6"/>
      <c r="AI66" s="31"/>
    </row>
    <row r="67" spans="1:35">
      <c r="A67" t="s">
        <v>21</v>
      </c>
      <c r="C67" s="6">
        <f>'[1]P&amp;L by Dept'!B15</f>
        <v>0</v>
      </c>
      <c r="D67" s="6">
        <f>'[1]P&amp;L by Dept'!C15</f>
        <v>-147.19999999999999</v>
      </c>
      <c r="E67" s="6">
        <f>'[1]P&amp;L by Dept'!D15</f>
        <v>-17850.68</v>
      </c>
      <c r="F67" s="6">
        <f>'[1]P&amp;L by Dept'!E15</f>
        <v>0</v>
      </c>
      <c r="G67" s="6">
        <f>'[1]P&amp;L by Dept'!F15</f>
        <v>0</v>
      </c>
      <c r="I67" s="31">
        <f t="shared" ref="I67:I74" si="115">SUM(C67:G67)</f>
        <v>-17997.88</v>
      </c>
      <c r="L67" s="6">
        <f>'[1]P&amp;L by Dept'!AW15</f>
        <v>0</v>
      </c>
      <c r="M67" s="6">
        <f>'[1]P&amp;L by Dept'!AX15</f>
        <v>0</v>
      </c>
      <c r="N67" s="6">
        <f>'[1]P&amp;L by Dept'!AY15</f>
        <v>-18098.332380952383</v>
      </c>
      <c r="O67" s="6">
        <f>'[1]P&amp;L by Dept'!AZ15</f>
        <v>0</v>
      </c>
      <c r="P67" s="6">
        <f>'[1]P&amp;L by Dept'!BA15</f>
        <v>0</v>
      </c>
      <c r="R67" s="31">
        <f t="shared" ref="R67:R74" si="116">SUM(L67:P67)</f>
        <v>-18098.332380952383</v>
      </c>
      <c r="U67" s="6">
        <f>'[1]P&amp;L by Dept'!CQ15</f>
        <v>0</v>
      </c>
      <c r="V67" s="6">
        <f>'[1]P&amp;L by Dept'!CR15</f>
        <v>-223.7</v>
      </c>
      <c r="W67" s="6">
        <f>'[1]P&amp;L by Dept'!CS15</f>
        <v>-16509.39</v>
      </c>
      <c r="X67" s="6">
        <f>'[1]P&amp;L by Dept'!CT15</f>
        <v>0</v>
      </c>
      <c r="Y67" s="6">
        <f>'[1]P&amp;L by Dept'!CU15</f>
        <v>0</v>
      </c>
      <c r="AA67" s="31">
        <f t="shared" ref="AA67:AA74" si="117">SUM(U67:Y67)</f>
        <v>-16733.09</v>
      </c>
      <c r="AC67" s="6">
        <f>'[1]P&amp;L by Dept'!DJ15</f>
        <v>0</v>
      </c>
      <c r="AD67" s="6">
        <f>'[1]P&amp;L by Dept'!DK15</f>
        <v>63453</v>
      </c>
      <c r="AE67" s="6">
        <f>'[1]P&amp;L by Dept'!DL15</f>
        <v>-584739.75809523812</v>
      </c>
      <c r="AF67" s="6">
        <f>'[1]P&amp;L by Dept'!DM15</f>
        <v>0</v>
      </c>
      <c r="AG67" s="6">
        <f>'[1]P&amp;L by Dept'!DN15</f>
        <v>0</v>
      </c>
      <c r="AI67" s="31">
        <f t="shared" ref="AI67:AI74" si="118">SUM(AC67:AG67)</f>
        <v>-521286.75809523812</v>
      </c>
    </row>
    <row r="68" spans="1:35">
      <c r="A68" t="s">
        <v>22</v>
      </c>
      <c r="C68" s="6">
        <f>'[1]P&amp;L by Dept'!B16</f>
        <v>-380</v>
      </c>
      <c r="D68" s="6">
        <f>'[1]P&amp;L by Dept'!C16</f>
        <v>-6106.8399999999992</v>
      </c>
      <c r="E68" s="6">
        <f>'[1]P&amp;L by Dept'!D16</f>
        <v>0</v>
      </c>
      <c r="F68" s="6">
        <f>'[1]P&amp;L by Dept'!E16</f>
        <v>-660.35</v>
      </c>
      <c r="G68" s="6">
        <f>'[1]P&amp;L by Dept'!F16</f>
        <v>0</v>
      </c>
      <c r="I68" s="31">
        <f t="shared" si="115"/>
        <v>-7147.19</v>
      </c>
      <c r="L68" s="6">
        <f>'[1]P&amp;L by Dept'!AW16</f>
        <v>-333.33333333333331</v>
      </c>
      <c r="M68" s="6">
        <f>'[1]P&amp;L by Dept'!AX16</f>
        <v>-5842.4660084351644</v>
      </c>
      <c r="N68" s="6">
        <f>'[1]P&amp;L by Dept'!AY16</f>
        <v>0</v>
      </c>
      <c r="O68" s="6">
        <f>'[1]P&amp;L by Dept'!AZ16</f>
        <v>-6833.3333333333339</v>
      </c>
      <c r="P68" s="6">
        <f>'[1]P&amp;L by Dept'!BA16</f>
        <v>-173.6</v>
      </c>
      <c r="R68" s="31">
        <f t="shared" si="116"/>
        <v>-13182.732675101832</v>
      </c>
      <c r="U68" s="6">
        <f>'[1]P&amp;L by Dept'!CQ16</f>
        <v>-5379.8200000000006</v>
      </c>
      <c r="V68" s="6">
        <f>'[1]P&amp;L by Dept'!CR16</f>
        <v>-9276.48</v>
      </c>
      <c r="W68" s="6">
        <f>'[1]P&amp;L by Dept'!CS16</f>
        <v>0</v>
      </c>
      <c r="X68" s="6">
        <f>'[1]P&amp;L by Dept'!CT16</f>
        <v>-14602.9</v>
      </c>
      <c r="Y68" s="6">
        <f>'[1]P&amp;L by Dept'!CU16</f>
        <v>-1429.43</v>
      </c>
      <c r="AA68" s="31">
        <f t="shared" si="117"/>
        <v>-30688.629999999997</v>
      </c>
      <c r="AC68" s="6">
        <f>'[1]P&amp;L by Dept'!DJ16</f>
        <v>134401.96969696973</v>
      </c>
      <c r="AD68" s="6">
        <f>'[1]P&amp;L by Dept'!DK16</f>
        <v>60694.166666666664</v>
      </c>
      <c r="AE68" s="6">
        <f>'[1]P&amp;L by Dept'!DL16</f>
        <v>0</v>
      </c>
      <c r="AF68" s="6">
        <f>'[1]P&amp;L by Dept'!DM16</f>
        <v>-20837.150000000001</v>
      </c>
      <c r="AG68" s="6">
        <f>'[1]P&amp;L by Dept'!DN16</f>
        <v>-12540.379908907751</v>
      </c>
      <c r="AI68" s="31">
        <f t="shared" si="118"/>
        <v>161718.60645472864</v>
      </c>
    </row>
    <row r="69" spans="1:35">
      <c r="A69" t="s">
        <v>23</v>
      </c>
      <c r="C69" s="6">
        <f>'[1]P&amp;L by Dept'!B17</f>
        <v>-9337.3100000000013</v>
      </c>
      <c r="D69" s="6">
        <f>'[1]P&amp;L by Dept'!C17</f>
        <v>0</v>
      </c>
      <c r="E69" s="6">
        <f>'[1]P&amp;L by Dept'!D17</f>
        <v>0</v>
      </c>
      <c r="F69" s="6">
        <f>'[1]P&amp;L by Dept'!E17</f>
        <v>-324</v>
      </c>
      <c r="G69" s="6">
        <f>'[1]P&amp;L by Dept'!F17</f>
        <v>0</v>
      </c>
      <c r="I69" s="31">
        <f t="shared" si="115"/>
        <v>-9661.3100000000013</v>
      </c>
      <c r="L69" s="6">
        <f>'[1]P&amp;L by Dept'!AW17</f>
        <v>-4766.666666666667</v>
      </c>
      <c r="M69" s="6">
        <f>'[1]P&amp;L by Dept'!AX17</f>
        <v>0</v>
      </c>
      <c r="N69" s="6">
        <f>'[1]P&amp;L by Dept'!AY17</f>
        <v>-416.66666666666669</v>
      </c>
      <c r="O69" s="6">
        <f>'[1]P&amp;L by Dept'!AZ17</f>
        <v>0</v>
      </c>
      <c r="P69" s="6">
        <f>'[1]P&amp;L by Dept'!BA17</f>
        <v>0</v>
      </c>
      <c r="R69" s="31">
        <f t="shared" si="116"/>
        <v>-5183.3333333333339</v>
      </c>
      <c r="U69" s="6">
        <f>'[1]P&amp;L by Dept'!CQ17</f>
        <v>-1827</v>
      </c>
      <c r="V69" s="6">
        <f>'[1]P&amp;L by Dept'!CR17</f>
        <v>0</v>
      </c>
      <c r="W69" s="6">
        <f>'[1]P&amp;L by Dept'!CS17</f>
        <v>0</v>
      </c>
      <c r="X69" s="6">
        <f>'[1]P&amp;L by Dept'!CT17</f>
        <v>0</v>
      </c>
      <c r="Y69" s="6">
        <f>'[1]P&amp;L by Dept'!CU17</f>
        <v>-402.8</v>
      </c>
      <c r="AA69" s="31">
        <f t="shared" si="117"/>
        <v>-2229.8000000000002</v>
      </c>
      <c r="AC69" s="6">
        <f>'[1]P&amp;L by Dept'!DJ17</f>
        <v>26938.333333333343</v>
      </c>
      <c r="AD69" s="6">
        <f>'[1]P&amp;L by Dept'!DK17</f>
        <v>-18245</v>
      </c>
      <c r="AE69" s="6">
        <f>'[1]P&amp;L by Dept'!DL17</f>
        <v>37098.333333333336</v>
      </c>
      <c r="AF69" s="6">
        <f>'[1]P&amp;L by Dept'!DM17</f>
        <v>-8457.4500000000007</v>
      </c>
      <c r="AG69" s="6">
        <f>'[1]P&amp;L by Dept'!DN17</f>
        <v>-1207.1643462791496</v>
      </c>
      <c r="AI69" s="31">
        <f t="shared" si="118"/>
        <v>36127.052320387527</v>
      </c>
    </row>
    <row r="70" spans="1:35">
      <c r="A70" t="s">
        <v>24</v>
      </c>
      <c r="C70" s="6">
        <f>'[1]P&amp;L by Dept'!B18</f>
        <v>-152.31</v>
      </c>
      <c r="D70" s="6">
        <f>'[1]P&amp;L by Dept'!C18</f>
        <v>0</v>
      </c>
      <c r="E70" s="6">
        <f>'[1]P&amp;L by Dept'!D18</f>
        <v>0</v>
      </c>
      <c r="F70" s="6">
        <f>'[1]P&amp;L by Dept'!E18</f>
        <v>0</v>
      </c>
      <c r="G70" s="6">
        <f>'[1]P&amp;L by Dept'!F18</f>
        <v>0</v>
      </c>
      <c r="I70" s="31">
        <f t="shared" si="115"/>
        <v>-152.31</v>
      </c>
      <c r="L70" s="6">
        <f>'[1]P&amp;L by Dept'!AW18</f>
        <v>-166.66666666666666</v>
      </c>
      <c r="M70" s="6">
        <f>'[1]P&amp;L by Dept'!AX18</f>
        <v>0</v>
      </c>
      <c r="N70" s="6">
        <f>'[1]P&amp;L by Dept'!AY18</f>
        <v>0</v>
      </c>
      <c r="O70" s="6">
        <f>'[1]P&amp;L by Dept'!AZ18</f>
        <v>0</v>
      </c>
      <c r="P70" s="6">
        <f>'[1]P&amp;L by Dept'!BA18</f>
        <v>0</v>
      </c>
      <c r="R70" s="31">
        <f t="shared" si="116"/>
        <v>-166.66666666666666</v>
      </c>
      <c r="U70" s="6">
        <f>'[1]P&amp;L by Dept'!CQ18</f>
        <v>-121.46</v>
      </c>
      <c r="V70" s="6">
        <f>'[1]P&amp;L by Dept'!CR18</f>
        <v>-8</v>
      </c>
      <c r="W70" s="6">
        <f>'[1]P&amp;L by Dept'!CS18</f>
        <v>0</v>
      </c>
      <c r="X70" s="6">
        <f>'[1]P&amp;L by Dept'!CT18</f>
        <v>0</v>
      </c>
      <c r="Y70" s="6">
        <f>'[1]P&amp;L by Dept'!CU18</f>
        <v>-16</v>
      </c>
      <c r="AA70" s="31">
        <f t="shared" si="117"/>
        <v>-145.45999999999998</v>
      </c>
      <c r="AC70" s="6">
        <f>'[1]P&amp;L by Dept'!DJ18</f>
        <v>39316.333333333328</v>
      </c>
      <c r="AD70" s="6">
        <f>'[1]P&amp;L by Dept'!DK18</f>
        <v>91635</v>
      </c>
      <c r="AE70" s="6">
        <f>'[1]P&amp;L by Dept'!DL18</f>
        <v>91635</v>
      </c>
      <c r="AF70" s="6">
        <f>'[1]P&amp;L by Dept'!DM18</f>
        <v>0</v>
      </c>
      <c r="AG70" s="6">
        <f>'[1]P&amp;L by Dept'!DN18</f>
        <v>-72.618055555555557</v>
      </c>
      <c r="AI70" s="31">
        <f t="shared" si="118"/>
        <v>222513.71527777775</v>
      </c>
    </row>
    <row r="71" spans="1:35">
      <c r="A71" t="s">
        <v>25</v>
      </c>
      <c r="C71" s="6">
        <f>'[1]P&amp;L by Dept'!B19</f>
        <v>0</v>
      </c>
      <c r="D71" s="6">
        <f>'[1]P&amp;L by Dept'!C19</f>
        <v>0</v>
      </c>
      <c r="E71" s="6">
        <f>'[1]P&amp;L by Dept'!D19</f>
        <v>0</v>
      </c>
      <c r="F71" s="6">
        <f>'[1]P&amp;L by Dept'!E19</f>
        <v>0</v>
      </c>
      <c r="G71" s="6">
        <f>'[1]P&amp;L by Dept'!F19</f>
        <v>0</v>
      </c>
      <c r="I71" s="31">
        <f t="shared" si="115"/>
        <v>0</v>
      </c>
      <c r="L71" s="6">
        <f>'[1]P&amp;L by Dept'!AW19</f>
        <v>0</v>
      </c>
      <c r="M71" s="6">
        <f>'[1]P&amp;L by Dept'!AX19</f>
        <v>0</v>
      </c>
      <c r="N71" s="6">
        <f>'[1]P&amp;L by Dept'!AY19</f>
        <v>0</v>
      </c>
      <c r="O71" s="6">
        <f>'[1]P&amp;L by Dept'!AZ19</f>
        <v>0</v>
      </c>
      <c r="P71" s="6">
        <f>'[1]P&amp;L by Dept'!BA19</f>
        <v>0</v>
      </c>
      <c r="R71" s="31">
        <f t="shared" si="116"/>
        <v>0</v>
      </c>
      <c r="U71" s="6">
        <f>'[1]P&amp;L by Dept'!CQ19</f>
        <v>0</v>
      </c>
      <c r="V71" s="6">
        <f>'[1]P&amp;L by Dept'!CR19</f>
        <v>0</v>
      </c>
      <c r="W71" s="6">
        <f>'[1]P&amp;L by Dept'!CS19</f>
        <v>0</v>
      </c>
      <c r="X71" s="6">
        <f>'[1]P&amp;L by Dept'!CT19</f>
        <v>0</v>
      </c>
      <c r="Y71" s="6">
        <f>'[1]P&amp;L by Dept'!CU19</f>
        <v>0</v>
      </c>
      <c r="AA71" s="31">
        <f t="shared" si="117"/>
        <v>0</v>
      </c>
      <c r="AC71" s="6">
        <f>'[1]P&amp;L by Dept'!DJ19</f>
        <v>0</v>
      </c>
      <c r="AD71" s="6">
        <f>'[1]P&amp;L by Dept'!DK19</f>
        <v>0</v>
      </c>
      <c r="AE71" s="6">
        <f>'[1]P&amp;L by Dept'!DL19</f>
        <v>0</v>
      </c>
      <c r="AF71" s="6">
        <f>'[1]P&amp;L by Dept'!DM19</f>
        <v>0</v>
      </c>
      <c r="AG71" s="6">
        <f>'[1]P&amp;L by Dept'!DN19</f>
        <v>0</v>
      </c>
      <c r="AI71" s="31">
        <f t="shared" si="118"/>
        <v>0</v>
      </c>
    </row>
    <row r="72" spans="1:35">
      <c r="A72" t="s">
        <v>26</v>
      </c>
      <c r="C72" s="6">
        <f>'[1]P&amp;L by Dept'!B20</f>
        <v>-5792.5</v>
      </c>
      <c r="D72" s="6">
        <f>'[1]P&amp;L by Dept'!C20</f>
        <v>0</v>
      </c>
      <c r="E72" s="6">
        <f>'[1]P&amp;L by Dept'!D20</f>
        <v>0</v>
      </c>
      <c r="F72" s="6">
        <f>'[1]P&amp;L by Dept'!E20</f>
        <v>-8144.3099999999995</v>
      </c>
      <c r="G72" s="6">
        <f>'[1]P&amp;L by Dept'!F20</f>
        <v>0</v>
      </c>
      <c r="I72" s="31">
        <f t="shared" si="115"/>
        <v>-13936.81</v>
      </c>
      <c r="L72" s="6">
        <f>'[1]P&amp;L by Dept'!AW20</f>
        <v>-6292.4999999999991</v>
      </c>
      <c r="M72" s="6">
        <f>'[1]P&amp;L by Dept'!AX20</f>
        <v>0</v>
      </c>
      <c r="N72" s="6">
        <f>'[1]P&amp;L by Dept'!AY20</f>
        <v>0</v>
      </c>
      <c r="O72" s="6">
        <f>'[1]P&amp;L by Dept'!AZ20</f>
        <v>-1583.3333333333335</v>
      </c>
      <c r="P72" s="6">
        <f>'[1]P&amp;L by Dept'!BA20</f>
        <v>-2500</v>
      </c>
      <c r="R72" s="31">
        <f t="shared" si="116"/>
        <v>-10375.833333333332</v>
      </c>
      <c r="U72" s="6">
        <f>'[1]P&amp;L by Dept'!CQ20</f>
        <v>-5376</v>
      </c>
      <c r="V72" s="6">
        <f>'[1]P&amp;L by Dept'!CR20</f>
        <v>0</v>
      </c>
      <c r="W72" s="6">
        <f>'[1]P&amp;L by Dept'!CS20</f>
        <v>0</v>
      </c>
      <c r="X72" s="6">
        <f>'[1]P&amp;L by Dept'!CT20</f>
        <v>-2646.5</v>
      </c>
      <c r="Y72" s="6">
        <f>'[1]P&amp;L by Dept'!CU20</f>
        <v>-1800</v>
      </c>
      <c r="AA72" s="31">
        <f t="shared" si="117"/>
        <v>-9822.5</v>
      </c>
      <c r="AC72" s="6">
        <f>'[1]P&amp;L by Dept'!DJ20</f>
        <v>5076.2500000000146</v>
      </c>
      <c r="AD72" s="6">
        <f>'[1]P&amp;L by Dept'!DK20</f>
        <v>0</v>
      </c>
      <c r="AE72" s="6">
        <f>'[1]P&amp;L by Dept'!DL20</f>
        <v>0</v>
      </c>
      <c r="AF72" s="6">
        <f>'[1]P&amp;L by Dept'!DM20</f>
        <v>-8701.5</v>
      </c>
      <c r="AG72" s="6">
        <f>'[1]P&amp;L by Dept'!DN20</f>
        <v>-14988.187830075445</v>
      </c>
      <c r="AI72" s="31">
        <f t="shared" si="118"/>
        <v>-18613.437830075432</v>
      </c>
    </row>
    <row r="73" spans="1:35">
      <c r="A73" t="s">
        <v>27</v>
      </c>
      <c r="C73" s="6">
        <f>'[1]P&amp;L by Dept'!B21</f>
        <v>0</v>
      </c>
      <c r="D73" s="6">
        <f>'[1]P&amp;L by Dept'!C21</f>
        <v>0</v>
      </c>
      <c r="E73" s="6">
        <f>'[1]P&amp;L by Dept'!D21</f>
        <v>0</v>
      </c>
      <c r="F73" s="6">
        <f>'[1]P&amp;L by Dept'!E21</f>
        <v>0</v>
      </c>
      <c r="G73" s="6">
        <f>'[1]P&amp;L by Dept'!F21</f>
        <v>91.5</v>
      </c>
      <c r="I73" s="31">
        <f t="shared" si="115"/>
        <v>91.5</v>
      </c>
      <c r="L73" s="6">
        <f>'[1]P&amp;L by Dept'!AW21</f>
        <v>0</v>
      </c>
      <c r="M73" s="6">
        <f>'[1]P&amp;L by Dept'!AX21</f>
        <v>0</v>
      </c>
      <c r="N73" s="6">
        <f>'[1]P&amp;L by Dept'!AY21</f>
        <v>0</v>
      </c>
      <c r="O73" s="6">
        <f>'[1]P&amp;L by Dept'!AZ21</f>
        <v>0</v>
      </c>
      <c r="P73" s="6">
        <f>'[1]P&amp;L by Dept'!BA21</f>
        <v>0</v>
      </c>
      <c r="R73" s="31">
        <f t="shared" si="116"/>
        <v>0</v>
      </c>
      <c r="U73" s="6">
        <f>'[1]P&amp;L by Dept'!CQ21</f>
        <v>0</v>
      </c>
      <c r="V73" s="6">
        <f>'[1]P&amp;L by Dept'!CR21</f>
        <v>0</v>
      </c>
      <c r="W73" s="6">
        <f>'[1]P&amp;L by Dept'!CS21</f>
        <v>0</v>
      </c>
      <c r="X73" s="6">
        <f>'[1]P&amp;L by Dept'!CT21</f>
        <v>0</v>
      </c>
      <c r="Y73" s="6">
        <f>'[1]P&amp;L by Dept'!CU21</f>
        <v>-2337</v>
      </c>
      <c r="AA73" s="31">
        <f t="shared" si="117"/>
        <v>-2337</v>
      </c>
      <c r="AC73" s="6">
        <f>'[1]P&amp;L by Dept'!DJ21</f>
        <v>243410</v>
      </c>
      <c r="AD73" s="6">
        <f>'[1]P&amp;L by Dept'!DK21</f>
        <v>0</v>
      </c>
      <c r="AE73" s="6">
        <f>'[1]P&amp;L by Dept'!DL21</f>
        <v>0</v>
      </c>
      <c r="AF73" s="6">
        <f>'[1]P&amp;L by Dept'!DM21</f>
        <v>0</v>
      </c>
      <c r="AG73" s="6">
        <f>'[1]P&amp;L by Dept'!DN21</f>
        <v>-6452.5269375857342</v>
      </c>
      <c r="AI73" s="31">
        <f t="shared" si="118"/>
        <v>236957.47306241427</v>
      </c>
    </row>
    <row r="74" spans="1:35">
      <c r="A74" t="s">
        <v>28</v>
      </c>
      <c r="C74" s="6">
        <f>'[1]P&amp;L by Dept'!B22</f>
        <v>0</v>
      </c>
      <c r="D74" s="6">
        <f>'[1]P&amp;L by Dept'!C22</f>
        <v>0</v>
      </c>
      <c r="E74" s="6">
        <f>'[1]P&amp;L by Dept'!D22</f>
        <v>0</v>
      </c>
      <c r="F74" s="6">
        <f>'[1]P&amp;L by Dept'!E22</f>
        <v>0</v>
      </c>
      <c r="G74" s="6">
        <f>'[1]P&amp;L by Dept'!F22</f>
        <v>-248</v>
      </c>
      <c r="I74" s="31">
        <f t="shared" si="115"/>
        <v>-248</v>
      </c>
      <c r="L74" s="6">
        <f>'[1]P&amp;L by Dept'!AW22</f>
        <v>0</v>
      </c>
      <c r="M74" s="6">
        <f>'[1]P&amp;L by Dept'!AX22</f>
        <v>0</v>
      </c>
      <c r="N74" s="6">
        <f>'[1]P&amp;L by Dept'!AY22</f>
        <v>0</v>
      </c>
      <c r="O74" s="6">
        <f>'[1]P&amp;L by Dept'!AZ22</f>
        <v>0</v>
      </c>
      <c r="P74" s="6">
        <f>'[1]P&amp;L by Dept'!BA22</f>
        <v>-458.33333333333331</v>
      </c>
      <c r="R74" s="31">
        <f t="shared" si="116"/>
        <v>-458.33333333333331</v>
      </c>
      <c r="U74" s="6">
        <f>'[1]P&amp;L by Dept'!CQ22</f>
        <v>0</v>
      </c>
      <c r="V74" s="6">
        <f>'[1]P&amp;L by Dept'!CR22</f>
        <v>0</v>
      </c>
      <c r="W74" s="6">
        <f>'[1]P&amp;L by Dept'!CS22</f>
        <v>0</v>
      </c>
      <c r="X74" s="6">
        <f>'[1]P&amp;L by Dept'!CT22</f>
        <v>0</v>
      </c>
      <c r="Y74" s="6">
        <f>'[1]P&amp;L by Dept'!CU22</f>
        <v>0</v>
      </c>
      <c r="AA74" s="31">
        <f t="shared" si="117"/>
        <v>0</v>
      </c>
      <c r="AC74" s="6">
        <f>'[1]P&amp;L by Dept'!DJ22</f>
        <v>0</v>
      </c>
      <c r="AD74" s="6">
        <f>'[1]P&amp;L by Dept'!DK22</f>
        <v>0</v>
      </c>
      <c r="AE74" s="6">
        <f>'[1]P&amp;L by Dept'!DL22</f>
        <v>0</v>
      </c>
      <c r="AF74" s="6">
        <f>'[1]P&amp;L by Dept'!DM22</f>
        <v>0</v>
      </c>
      <c r="AG74" s="6">
        <f>'[1]P&amp;L by Dept'!DN22</f>
        <v>-2773.75</v>
      </c>
      <c r="AI74" s="31">
        <f t="shared" si="118"/>
        <v>-2773.75</v>
      </c>
    </row>
    <row r="75" spans="1:35">
      <c r="A75" t="s">
        <v>29</v>
      </c>
      <c r="C75" s="11">
        <f>SUM(C67:C74)</f>
        <v>-15662.12</v>
      </c>
      <c r="D75" s="11">
        <f t="shared" ref="D75:G75" si="119">SUM(D67:D74)</f>
        <v>-6254.0399999999991</v>
      </c>
      <c r="E75" s="11">
        <f t="shared" si="119"/>
        <v>-17850.68</v>
      </c>
      <c r="F75" s="11">
        <f t="shared" si="119"/>
        <v>-9128.66</v>
      </c>
      <c r="G75" s="11">
        <f t="shared" si="119"/>
        <v>-156.5</v>
      </c>
      <c r="I75" s="35">
        <f t="shared" ref="I75" si="120">SUM(I67:I74)</f>
        <v>-49052</v>
      </c>
      <c r="L75" s="11">
        <f>SUM(L67:L74)</f>
        <v>-11559.166666666666</v>
      </c>
      <c r="M75" s="11">
        <f t="shared" ref="M75:P75" si="121">SUM(M67:M74)</f>
        <v>-5842.4660084351644</v>
      </c>
      <c r="N75" s="11">
        <f t="shared" si="121"/>
        <v>-18514.999047619051</v>
      </c>
      <c r="O75" s="11">
        <f t="shared" si="121"/>
        <v>-8416.6666666666679</v>
      </c>
      <c r="P75" s="11">
        <f t="shared" si="121"/>
        <v>-3131.9333333333334</v>
      </c>
      <c r="R75" s="35">
        <f t="shared" ref="R75" si="122">SUM(R67:R74)</f>
        <v>-47465.231722720877</v>
      </c>
      <c r="U75" s="11">
        <f>SUM(U67:U74)</f>
        <v>-12704.28</v>
      </c>
      <c r="V75" s="11">
        <f t="shared" ref="V75:Y75" si="123">SUM(V67:V74)</f>
        <v>-9508.18</v>
      </c>
      <c r="W75" s="11">
        <f t="shared" si="123"/>
        <v>-16509.39</v>
      </c>
      <c r="X75" s="11">
        <f t="shared" si="123"/>
        <v>-17249.400000000001</v>
      </c>
      <c r="Y75" s="11">
        <f t="shared" si="123"/>
        <v>-5985.23</v>
      </c>
      <c r="AA75" s="35">
        <f t="shared" ref="AA75" si="124">SUM(AA67:AA74)</f>
        <v>-61956.480000000003</v>
      </c>
      <c r="AC75" s="11">
        <f t="shared" ref="AC75:AG75" si="125">SUM(AC67:AC74)</f>
        <v>449142.88636363641</v>
      </c>
      <c r="AD75" s="11">
        <f t="shared" si="125"/>
        <v>197537.16666666666</v>
      </c>
      <c r="AE75" s="11">
        <f t="shared" si="125"/>
        <v>-456006.42476190475</v>
      </c>
      <c r="AF75" s="11">
        <f t="shared" si="125"/>
        <v>-37996.100000000006</v>
      </c>
      <c r="AG75" s="11">
        <f t="shared" si="125"/>
        <v>-38034.627078403631</v>
      </c>
      <c r="AI75" s="35">
        <f t="shared" ref="AI75" si="126">SUM(AI67:AI74)</f>
        <v>114642.90118999461</v>
      </c>
    </row>
    <row r="76" spans="1:35">
      <c r="C76" s="6"/>
      <c r="D76" s="6"/>
      <c r="E76" s="6"/>
      <c r="F76" s="6"/>
      <c r="G76" s="6"/>
      <c r="I76" s="31"/>
      <c r="L76" s="6"/>
      <c r="M76" s="6"/>
      <c r="N76" s="6"/>
      <c r="O76" s="6"/>
      <c r="P76" s="6"/>
      <c r="R76" s="31"/>
      <c r="U76" s="6"/>
      <c r="V76" s="6"/>
      <c r="W76" s="6"/>
      <c r="X76" s="6"/>
      <c r="Y76" s="6"/>
      <c r="AA76" s="31"/>
      <c r="AC76" s="6"/>
      <c r="AD76" s="6"/>
      <c r="AE76" s="6"/>
      <c r="AF76" s="6"/>
      <c r="AG76" s="6"/>
      <c r="AI76" s="31"/>
    </row>
    <row r="77" spans="1:35">
      <c r="A77" t="s">
        <v>30</v>
      </c>
      <c r="C77" s="12">
        <f>SUM(C58,C64,C75)</f>
        <v>-39623.58</v>
      </c>
      <c r="D77" s="12">
        <f t="shared" ref="D77:G77" si="127">SUM(D58,D64,D75)</f>
        <v>-11481.699999999997</v>
      </c>
      <c r="E77" s="12">
        <f t="shared" si="127"/>
        <v>-17850.68</v>
      </c>
      <c r="F77" s="12">
        <f t="shared" si="127"/>
        <v>-47458.289999999994</v>
      </c>
      <c r="G77" s="12">
        <f t="shared" si="127"/>
        <v>-22874.670000000002</v>
      </c>
      <c r="I77" s="36">
        <f t="shared" ref="I77" si="128">SUM(I58,I64,I75)</f>
        <v>-139288.92000000001</v>
      </c>
      <c r="L77" s="12">
        <f>SUM(L58,L64,L75)</f>
        <v>-37750.543398759219</v>
      </c>
      <c r="M77" s="12">
        <f t="shared" ref="M77:P77" si="129">SUM(M58,M64,M75)</f>
        <v>-11136.799700896823</v>
      </c>
      <c r="N77" s="12">
        <f t="shared" si="129"/>
        <v>-18514.999047619051</v>
      </c>
      <c r="O77" s="12">
        <f t="shared" si="129"/>
        <v>-48100.544412025891</v>
      </c>
      <c r="P77" s="12">
        <f t="shared" si="129"/>
        <v>-24545.382529449838</v>
      </c>
      <c r="R77" s="36">
        <f t="shared" ref="R77" si="130">SUM(R58,R64,R75)</f>
        <v>-140048.26908875082</v>
      </c>
      <c r="U77" s="12">
        <f>SUM(U58,U64,U75)</f>
        <v>-38017.14</v>
      </c>
      <c r="V77" s="12">
        <f t="shared" ref="V77:Y77" si="131">SUM(V58,V64,V75)</f>
        <v>-15570.869999999999</v>
      </c>
      <c r="W77" s="12">
        <f t="shared" si="131"/>
        <v>-16509.39</v>
      </c>
      <c r="X77" s="12">
        <f t="shared" si="131"/>
        <v>-57402.840000000004</v>
      </c>
      <c r="Y77" s="12">
        <f t="shared" si="131"/>
        <v>-47611.180000000008</v>
      </c>
      <c r="AA77" s="36">
        <f t="shared" ref="AA77" si="132">SUM(AA58,AA64,AA75)</f>
        <v>-175111.42</v>
      </c>
      <c r="AC77" s="12">
        <f t="shared" ref="AC77:AG77" si="133">SUM(AC58,AC64,AC75)</f>
        <v>257527.05394457208</v>
      </c>
      <c r="AD77" s="12">
        <f t="shared" si="133"/>
        <v>517567.5</v>
      </c>
      <c r="AE77" s="12">
        <f t="shared" si="133"/>
        <v>-475999.42476190475</v>
      </c>
      <c r="AF77" s="12">
        <f t="shared" si="133"/>
        <v>-236092.17475000003</v>
      </c>
      <c r="AG77" s="12">
        <f t="shared" si="133"/>
        <v>-260604.70501243143</v>
      </c>
      <c r="AI77" s="36">
        <f t="shared" ref="AI77" si="134">SUM(AI58,AI64,AI75)</f>
        <v>-197601.75057976419</v>
      </c>
    </row>
    <row r="79" spans="1:35">
      <c r="C79" s="6">
        <f>'[1]Summary by Dept'!F27</f>
        <v>-39623.58</v>
      </c>
      <c r="D79" s="6">
        <f>'[1]Summary by Dept'!F30</f>
        <v>-11481.699999999997</v>
      </c>
      <c r="E79" s="6">
        <f>'[1]Summary by Dept'!F26</f>
        <v>-17850.68</v>
      </c>
      <c r="F79" s="6">
        <f>'[1]Summary by Dept'!F29</f>
        <v>-47458.289999999994</v>
      </c>
      <c r="G79" s="6">
        <f>'[1]Summary by Dept'!F28</f>
        <v>-22874.670000000002</v>
      </c>
      <c r="I79" s="31">
        <f>G25</f>
        <v>-139288.92000000001</v>
      </c>
      <c r="R79" s="26">
        <f>P25</f>
        <v>-140048.26908875082</v>
      </c>
      <c r="AA79" s="26">
        <f>Y25</f>
        <v>-175111.42</v>
      </c>
      <c r="AI79" s="26">
        <f>AG25</f>
        <v>-197601.75057976419</v>
      </c>
    </row>
    <row r="81" spans="7:35">
      <c r="G81" s="13" t="s">
        <v>31</v>
      </c>
      <c r="H81" s="13"/>
      <c r="I81" s="13"/>
      <c r="J81" s="13"/>
      <c r="L81" s="27" t="s">
        <v>24</v>
      </c>
      <c r="M81" s="27" t="s">
        <v>41</v>
      </c>
      <c r="N81" s="27" t="s">
        <v>21</v>
      </c>
      <c r="O81" s="27" t="s">
        <v>42</v>
      </c>
      <c r="P81" s="27" t="s">
        <v>43</v>
      </c>
      <c r="Q81" s="13"/>
      <c r="R81" s="22">
        <f>'Summary Accounts Union YTD'!I74</f>
        <v>0</v>
      </c>
      <c r="S81" s="13"/>
      <c r="U81" s="27" t="s">
        <v>24</v>
      </c>
      <c r="V81" s="27" t="s">
        <v>41</v>
      </c>
      <c r="W81" s="27" t="s">
        <v>21</v>
      </c>
      <c r="X81" s="27" t="s">
        <v>42</v>
      </c>
      <c r="Y81" s="27" t="s">
        <v>43</v>
      </c>
      <c r="Z81" s="13"/>
      <c r="AA81" s="37" t="s">
        <v>11</v>
      </c>
      <c r="AC81" s="27" t="s">
        <v>24</v>
      </c>
      <c r="AD81" s="27" t="s">
        <v>41</v>
      </c>
      <c r="AE81" s="27" t="s">
        <v>21</v>
      </c>
      <c r="AF81" s="27" t="s">
        <v>42</v>
      </c>
      <c r="AG81" s="27" t="s">
        <v>43</v>
      </c>
      <c r="AH81" s="13"/>
      <c r="AI81" s="37" t="s">
        <v>11</v>
      </c>
    </row>
    <row r="82" spans="7:35">
      <c r="G82" s="13"/>
      <c r="H82" s="13"/>
      <c r="I82" s="13"/>
      <c r="J82" s="13"/>
      <c r="L82" s="13"/>
      <c r="M82" s="13"/>
      <c r="N82" s="13"/>
      <c r="O82" s="13"/>
      <c r="P82" s="13"/>
      <c r="Q82" s="13"/>
      <c r="R82" s="13"/>
      <c r="S82" s="13"/>
      <c r="U82" s="13"/>
      <c r="V82" s="13"/>
      <c r="W82" s="13"/>
      <c r="X82" s="13"/>
      <c r="Y82" s="13"/>
      <c r="Z82" s="13"/>
      <c r="AA82" s="13"/>
      <c r="AC82" s="13"/>
      <c r="AD82" s="13"/>
      <c r="AE82" s="13"/>
      <c r="AF82" s="13"/>
      <c r="AG82" s="13"/>
      <c r="AH82" s="13"/>
      <c r="AI82" s="13"/>
    </row>
    <row r="83" spans="7:35">
      <c r="G83" s="13" t="s">
        <v>12</v>
      </c>
      <c r="H83" s="13"/>
      <c r="I83" s="13"/>
      <c r="J83" s="13"/>
      <c r="L83" s="17">
        <f>C56-L56</f>
        <v>0</v>
      </c>
      <c r="M83" s="17">
        <f t="shared" ref="M83:P84" si="135">D56-M56</f>
        <v>0</v>
      </c>
      <c r="N83" s="17">
        <f t="shared" si="135"/>
        <v>0</v>
      </c>
      <c r="O83" s="17">
        <f t="shared" si="135"/>
        <v>0</v>
      </c>
      <c r="P83" s="17">
        <f t="shared" si="135"/>
        <v>0</v>
      </c>
      <c r="Q83" s="13"/>
      <c r="R83" s="17">
        <f t="shared" ref="R83:R84" si="136">I56-R56</f>
        <v>0</v>
      </c>
      <c r="S83" s="13"/>
      <c r="U83" s="17">
        <f>C56-U56</f>
        <v>-10</v>
      </c>
      <c r="V83" s="17">
        <f t="shared" ref="V83:Y84" si="137">D56-V56</f>
        <v>0</v>
      </c>
      <c r="W83" s="17">
        <f t="shared" si="137"/>
        <v>0</v>
      </c>
      <c r="X83" s="17">
        <f t="shared" si="137"/>
        <v>0</v>
      </c>
      <c r="Y83" s="17">
        <f t="shared" si="137"/>
        <v>0</v>
      </c>
      <c r="Z83" s="13"/>
      <c r="AA83" s="17">
        <f t="shared" ref="AA83:AA84" si="138">I56-AA56</f>
        <v>-10</v>
      </c>
      <c r="AC83" s="17">
        <f>C56-AC56</f>
        <v>-5900</v>
      </c>
      <c r="AD83" s="17">
        <f>D56-AD56</f>
        <v>-195030</v>
      </c>
      <c r="AE83" s="17">
        <f>E56-AE56</f>
        <v>0</v>
      </c>
      <c r="AF83" s="17">
        <f>F56-AF56</f>
        <v>0</v>
      </c>
      <c r="AG83" s="17">
        <f>G56-AG56</f>
        <v>0</v>
      </c>
      <c r="AH83" s="13"/>
      <c r="AI83" s="17">
        <f>I56-AI56</f>
        <v>-200930</v>
      </c>
    </row>
    <row r="84" spans="7:35">
      <c r="G84" s="13" t="s">
        <v>13</v>
      </c>
      <c r="H84" s="13"/>
      <c r="I84" s="13"/>
      <c r="J84" s="13"/>
      <c r="L84" s="17">
        <f>C57-L57</f>
        <v>0</v>
      </c>
      <c r="M84" s="17">
        <f t="shared" si="135"/>
        <v>0</v>
      </c>
      <c r="N84" s="17">
        <f t="shared" si="135"/>
        <v>0</v>
      </c>
      <c r="O84" s="17">
        <f t="shared" si="135"/>
        <v>0</v>
      </c>
      <c r="P84" s="17">
        <f t="shared" si="135"/>
        <v>0</v>
      </c>
      <c r="Q84" s="13"/>
      <c r="R84" s="17">
        <f t="shared" si="136"/>
        <v>0</v>
      </c>
      <c r="S84" s="13"/>
      <c r="U84" s="17">
        <f>C57-U57</f>
        <v>0</v>
      </c>
      <c r="V84" s="17">
        <f t="shared" si="137"/>
        <v>0</v>
      </c>
      <c r="W84" s="17">
        <f t="shared" si="137"/>
        <v>0</v>
      </c>
      <c r="X84" s="17">
        <f t="shared" si="137"/>
        <v>0</v>
      </c>
      <c r="Y84" s="17">
        <f t="shared" si="137"/>
        <v>0</v>
      </c>
      <c r="Z84" s="13"/>
      <c r="AA84" s="17">
        <f t="shared" si="138"/>
        <v>0</v>
      </c>
      <c r="AC84" s="17">
        <f>C57-AC57</f>
        <v>0</v>
      </c>
      <c r="AD84" s="17">
        <f t="shared" ref="AD84:AF84" si="139">D57-AD57</f>
        <v>0</v>
      </c>
      <c r="AE84" s="17">
        <f t="shared" si="139"/>
        <v>0</v>
      </c>
      <c r="AF84" s="17">
        <f t="shared" si="139"/>
        <v>0</v>
      </c>
      <c r="AG84" s="17">
        <f>G57-AG57</f>
        <v>0</v>
      </c>
      <c r="AH84" s="13"/>
      <c r="AI84" s="17">
        <f>I57-AI57</f>
        <v>0</v>
      </c>
    </row>
    <row r="85" spans="7:35">
      <c r="G85" s="13" t="s">
        <v>14</v>
      </c>
      <c r="H85" s="13"/>
      <c r="I85" s="13"/>
      <c r="J85" s="13"/>
      <c r="L85" s="38">
        <f>SUM(L83:L84)</f>
        <v>0</v>
      </c>
      <c r="M85" s="38">
        <f t="shared" ref="M85:P85" si="140">SUM(M83:M84)</f>
        <v>0</v>
      </c>
      <c r="N85" s="38">
        <f t="shared" si="140"/>
        <v>0</v>
      </c>
      <c r="O85" s="38">
        <f t="shared" si="140"/>
        <v>0</v>
      </c>
      <c r="P85" s="38">
        <f t="shared" si="140"/>
        <v>0</v>
      </c>
      <c r="Q85" s="13"/>
      <c r="R85" s="39">
        <f t="shared" ref="R85" si="141">SUM(R83:R84)</f>
        <v>0</v>
      </c>
      <c r="S85" s="13"/>
      <c r="U85" s="38">
        <f>SUM(U83:U84)</f>
        <v>-10</v>
      </c>
      <c r="V85" s="38">
        <f t="shared" ref="V85:Y85" si="142">SUM(V83:V84)</f>
        <v>0</v>
      </c>
      <c r="W85" s="38">
        <f t="shared" si="142"/>
        <v>0</v>
      </c>
      <c r="X85" s="38">
        <f t="shared" si="142"/>
        <v>0</v>
      </c>
      <c r="Y85" s="38">
        <f t="shared" si="142"/>
        <v>0</v>
      </c>
      <c r="Z85" s="13"/>
      <c r="AA85" s="38">
        <f t="shared" ref="AA85" si="143">SUM(AA83:AA84)</f>
        <v>-10</v>
      </c>
      <c r="AC85" s="38">
        <f t="shared" ref="AC85:AG85" si="144">SUM(AC83:AC84)</f>
        <v>-5900</v>
      </c>
      <c r="AD85" s="38">
        <f t="shared" si="144"/>
        <v>-195030</v>
      </c>
      <c r="AE85" s="38">
        <f t="shared" si="144"/>
        <v>0</v>
      </c>
      <c r="AF85" s="38">
        <f t="shared" si="144"/>
        <v>0</v>
      </c>
      <c r="AG85" s="38">
        <f t="shared" si="144"/>
        <v>0</v>
      </c>
      <c r="AH85" s="13"/>
      <c r="AI85" s="38">
        <f t="shared" ref="AI85" si="145">SUM(AI83:AI84)</f>
        <v>-200930</v>
      </c>
    </row>
    <row r="86" spans="7:35">
      <c r="G86" s="13" t="s">
        <v>15</v>
      </c>
      <c r="H86" s="13"/>
      <c r="I86" s="13"/>
      <c r="J86" s="13"/>
      <c r="L86" s="13"/>
      <c r="M86" s="13"/>
      <c r="N86" s="13"/>
      <c r="O86" s="13"/>
      <c r="P86" s="13"/>
      <c r="Q86" s="13"/>
      <c r="R86" s="40" t="e">
        <f t="shared" ref="R86" si="146">R85/R83</f>
        <v>#DIV/0!</v>
      </c>
      <c r="S86" s="13"/>
      <c r="U86" s="13"/>
      <c r="V86" s="13"/>
      <c r="W86" s="13"/>
      <c r="X86" s="13"/>
      <c r="Y86" s="13"/>
      <c r="Z86" s="13"/>
      <c r="AA86" s="40">
        <f t="shared" ref="AA86" si="147">AA85/AA83</f>
        <v>1</v>
      </c>
      <c r="AC86" s="13"/>
      <c r="AD86" s="13"/>
      <c r="AE86" s="13"/>
      <c r="AF86" s="13"/>
      <c r="AG86" s="13"/>
      <c r="AH86" s="13"/>
      <c r="AI86" s="13"/>
    </row>
    <row r="87" spans="7:35">
      <c r="G87" s="13"/>
      <c r="H87" s="13"/>
      <c r="I87" s="13"/>
      <c r="J87" s="13"/>
      <c r="L87" s="13"/>
      <c r="M87" s="13"/>
      <c r="N87" s="13"/>
      <c r="O87" s="13"/>
      <c r="P87" s="13"/>
      <c r="Q87" s="13"/>
      <c r="R87" s="41"/>
      <c r="S87" s="13"/>
      <c r="U87" s="13"/>
      <c r="V87" s="13"/>
      <c r="W87" s="13"/>
      <c r="X87" s="13"/>
      <c r="Y87" s="13"/>
      <c r="Z87" s="13"/>
      <c r="AA87" s="41"/>
      <c r="AC87" s="13"/>
      <c r="AD87" s="13"/>
      <c r="AE87" s="13"/>
      <c r="AF87" s="13"/>
      <c r="AG87" s="13"/>
      <c r="AH87" s="13"/>
      <c r="AI87" s="13"/>
    </row>
    <row r="88" spans="7:35">
      <c r="G88" s="13" t="s">
        <v>16</v>
      </c>
      <c r="H88" s="13"/>
      <c r="I88" s="13"/>
      <c r="J88" s="13"/>
      <c r="L88" s="17">
        <f>C61-L61</f>
        <v>1018.3933987592209</v>
      </c>
      <c r="M88" s="17">
        <f t="shared" ref="M88:P90" si="148">D61-M61</f>
        <v>0</v>
      </c>
      <c r="N88" s="17">
        <f t="shared" si="148"/>
        <v>0</v>
      </c>
      <c r="O88" s="17">
        <f t="shared" si="148"/>
        <v>-2312.1989213074485</v>
      </c>
      <c r="P88" s="17">
        <f t="shared" si="148"/>
        <v>-748.90080388349452</v>
      </c>
      <c r="Q88" s="13"/>
      <c r="R88" s="17">
        <f t="shared" ref="R88:R90" si="149">I61-R61</f>
        <v>-2042.7063264317258</v>
      </c>
      <c r="S88" s="13"/>
      <c r="U88" s="17">
        <f>C61-U61</f>
        <v>-1512.3700000000026</v>
      </c>
      <c r="V88" s="17">
        <f t="shared" ref="V88:Y90" si="150">D61-V61</f>
        <v>1120</v>
      </c>
      <c r="W88" s="17">
        <f t="shared" si="150"/>
        <v>0</v>
      </c>
      <c r="X88" s="17">
        <f t="shared" si="150"/>
        <v>-15383.63</v>
      </c>
      <c r="Y88" s="17">
        <f t="shared" si="150"/>
        <v>20105.71</v>
      </c>
      <c r="Z88" s="13"/>
      <c r="AA88" s="17">
        <f t="shared" ref="AA88:AA90" si="151">I61-AA61</f>
        <v>4329.7099999999919</v>
      </c>
      <c r="AC88" s="17">
        <f>C61-AC61</f>
        <v>252297.849085731</v>
      </c>
      <c r="AD88" s="17">
        <f t="shared" ref="AD88:AF90" si="152">D61-AD61</f>
        <v>-7105</v>
      </c>
      <c r="AE88" s="17">
        <f t="shared" si="152"/>
        <v>19993</v>
      </c>
      <c r="AF88" s="17">
        <f t="shared" si="152"/>
        <v>84515.47000000003</v>
      </c>
      <c r="AG88" s="17">
        <f>G61-AG61</f>
        <v>159433.83000000005</v>
      </c>
      <c r="AH88" s="13"/>
      <c r="AI88" s="17">
        <f>I61-AI61</f>
        <v>509135.14908573101</v>
      </c>
    </row>
    <row r="89" spans="7:35">
      <c r="G89" s="13" t="s">
        <v>17</v>
      </c>
      <c r="H89" s="13"/>
      <c r="I89" s="13"/>
      <c r="J89" s="13"/>
      <c r="L89" s="17">
        <f>C62-L62</f>
        <v>1278.19</v>
      </c>
      <c r="M89" s="17">
        <f t="shared" si="148"/>
        <v>102.83943897397694</v>
      </c>
      <c r="N89" s="17">
        <f t="shared" si="148"/>
        <v>0</v>
      </c>
      <c r="O89" s="17">
        <f t="shared" si="148"/>
        <v>529.16</v>
      </c>
      <c r="P89" s="17">
        <f t="shared" si="148"/>
        <v>0</v>
      </c>
      <c r="Q89" s="13"/>
      <c r="R89" s="17">
        <f t="shared" si="149"/>
        <v>1910.1894389739764</v>
      </c>
      <c r="S89" s="13"/>
      <c r="U89" s="17">
        <f>C62-U62</f>
        <v>2958.19</v>
      </c>
      <c r="V89" s="17">
        <f t="shared" si="150"/>
        <v>81.940000000000509</v>
      </c>
      <c r="W89" s="17">
        <f t="shared" si="150"/>
        <v>0</v>
      </c>
      <c r="X89" s="17">
        <f t="shared" si="150"/>
        <v>241.15999999999997</v>
      </c>
      <c r="Y89" s="17">
        <f t="shared" si="150"/>
        <v>0</v>
      </c>
      <c r="Z89" s="13"/>
      <c r="AA89" s="17">
        <f t="shared" si="151"/>
        <v>3281.29</v>
      </c>
      <c r="AC89" s="17">
        <f>C62-AC62</f>
        <v>9918.19</v>
      </c>
      <c r="AD89" s="17">
        <f t="shared" si="152"/>
        <v>51011.94</v>
      </c>
      <c r="AE89" s="17">
        <f t="shared" si="152"/>
        <v>0</v>
      </c>
      <c r="AF89" s="17">
        <f t="shared" si="152"/>
        <v>6350.16</v>
      </c>
      <c r="AG89" s="17">
        <f>G62-AG62</f>
        <v>0</v>
      </c>
      <c r="AH89" s="13"/>
      <c r="AI89" s="17">
        <f>I62-AI62</f>
        <v>67280.289999999994</v>
      </c>
    </row>
    <row r="90" spans="7:35">
      <c r="G90" s="13" t="s">
        <v>18</v>
      </c>
      <c r="H90" s="13"/>
      <c r="I90" s="13"/>
      <c r="J90" s="13"/>
      <c r="L90" s="17">
        <f>C63-L63</f>
        <v>-66.666666666667879</v>
      </c>
      <c r="M90" s="17">
        <f t="shared" si="148"/>
        <v>-36.165746512318037</v>
      </c>
      <c r="N90" s="17">
        <f t="shared" si="148"/>
        <v>0</v>
      </c>
      <c r="O90" s="17">
        <f t="shared" si="148"/>
        <v>3137.2866666666705</v>
      </c>
      <c r="P90" s="17">
        <f t="shared" si="148"/>
        <v>-555.82000000000335</v>
      </c>
      <c r="Q90" s="13"/>
      <c r="R90" s="17">
        <f t="shared" si="149"/>
        <v>2478.6342534876821</v>
      </c>
      <c r="S90" s="13"/>
      <c r="U90" s="17">
        <f>C63-U63</f>
        <v>-84.419999999998254</v>
      </c>
      <c r="V90" s="17">
        <f t="shared" si="150"/>
        <v>-366.90999999999985</v>
      </c>
      <c r="W90" s="17">
        <f t="shared" si="150"/>
        <v>0</v>
      </c>
      <c r="X90" s="17">
        <f t="shared" si="150"/>
        <v>16966.280000000006</v>
      </c>
      <c r="Y90" s="17">
        <f t="shared" si="150"/>
        <v>-1197.9299999999967</v>
      </c>
      <c r="Z90" s="13"/>
      <c r="AA90" s="17">
        <f t="shared" si="151"/>
        <v>15317.020000000011</v>
      </c>
      <c r="AC90" s="17">
        <f>C63-AC63</f>
        <v>-88661.666666666657</v>
      </c>
      <c r="AD90" s="17">
        <f t="shared" si="152"/>
        <v>-174134.93333333332</v>
      </c>
      <c r="AE90" s="17">
        <f t="shared" si="152"/>
        <v>0</v>
      </c>
      <c r="AF90" s="17">
        <f t="shared" si="152"/>
        <v>68900.81474999999</v>
      </c>
      <c r="AG90" s="17">
        <f>G63-AG63</f>
        <v>40418.077934027737</v>
      </c>
      <c r="AH90" s="13"/>
      <c r="AI90" s="17">
        <f>I63-AI63</f>
        <v>-153477.70731597222</v>
      </c>
    </row>
    <row r="91" spans="7:35">
      <c r="G91" s="13" t="s">
        <v>19</v>
      </c>
      <c r="H91" s="13"/>
      <c r="I91" s="13"/>
      <c r="J91" s="13"/>
      <c r="L91" s="39">
        <f>SUM(L88:L90)</f>
        <v>2229.916732092553</v>
      </c>
      <c r="M91" s="39">
        <f t="shared" ref="M91:P91" si="153">SUM(M88:M90)</f>
        <v>66.673692461658902</v>
      </c>
      <c r="N91" s="39">
        <f t="shared" si="153"/>
        <v>0</v>
      </c>
      <c r="O91" s="39">
        <f t="shared" si="153"/>
        <v>1354.2477453592219</v>
      </c>
      <c r="P91" s="39">
        <f t="shared" si="153"/>
        <v>-1304.7208038834979</v>
      </c>
      <c r="Q91" s="13"/>
      <c r="R91" s="39">
        <f t="shared" ref="R91" si="154">SUM(R88:R90)</f>
        <v>2346.1173660299328</v>
      </c>
      <c r="S91" s="13"/>
      <c r="U91" s="39">
        <f>SUM(U88:U90)</f>
        <v>1361.3999999999992</v>
      </c>
      <c r="V91" s="39">
        <f t="shared" ref="V91:Y91" si="155">SUM(V88:V90)</f>
        <v>835.03000000000065</v>
      </c>
      <c r="W91" s="39">
        <f t="shared" si="155"/>
        <v>0</v>
      </c>
      <c r="X91" s="39">
        <f t="shared" si="155"/>
        <v>1823.8100000000068</v>
      </c>
      <c r="Y91" s="39">
        <f t="shared" si="155"/>
        <v>18907.780000000002</v>
      </c>
      <c r="Z91" s="13"/>
      <c r="AA91" s="39">
        <f t="shared" ref="AA91" si="156">SUM(AA88:AA90)</f>
        <v>22928.020000000004</v>
      </c>
      <c r="AC91" s="39">
        <f t="shared" ref="AC91:AG91" si="157">SUM(AC88:AC90)</f>
        <v>173554.37241906431</v>
      </c>
      <c r="AD91" s="39">
        <f t="shared" si="157"/>
        <v>-130227.99333333332</v>
      </c>
      <c r="AE91" s="39">
        <f t="shared" si="157"/>
        <v>19993</v>
      </c>
      <c r="AF91" s="39">
        <f t="shared" si="157"/>
        <v>159766.44475000002</v>
      </c>
      <c r="AG91" s="39">
        <f t="shared" si="157"/>
        <v>199851.90793402778</v>
      </c>
      <c r="AH91" s="13"/>
      <c r="AI91" s="39">
        <f t="shared" ref="AI91" si="158">SUM(AI88:AI90)</f>
        <v>422937.73176975886</v>
      </c>
    </row>
    <row r="92" spans="7:35">
      <c r="G92" s="13"/>
      <c r="H92" s="13"/>
      <c r="I92" s="13"/>
      <c r="J92" s="13"/>
      <c r="L92" s="13"/>
      <c r="M92" s="13"/>
      <c r="N92" s="13"/>
      <c r="O92" s="13"/>
      <c r="P92" s="13"/>
      <c r="Q92" s="13"/>
      <c r="R92" s="42"/>
      <c r="S92" s="13"/>
      <c r="U92" s="13"/>
      <c r="V92" s="13"/>
      <c r="W92" s="13"/>
      <c r="X92" s="13"/>
      <c r="Y92" s="13"/>
      <c r="Z92" s="13"/>
      <c r="AA92" s="42"/>
      <c r="AC92" s="13"/>
      <c r="AD92" s="13"/>
      <c r="AE92" s="13"/>
      <c r="AF92" s="13"/>
      <c r="AG92" s="13"/>
      <c r="AH92" s="13"/>
      <c r="AI92" s="13"/>
    </row>
    <row r="93" spans="7:35">
      <c r="G93" s="13" t="s">
        <v>20</v>
      </c>
      <c r="H93" s="13"/>
      <c r="I93" s="13"/>
      <c r="J93" s="13"/>
      <c r="L93" s="13"/>
      <c r="M93" s="13"/>
      <c r="N93" s="13"/>
      <c r="O93" s="13"/>
      <c r="P93" s="13"/>
      <c r="Q93" s="13"/>
      <c r="R93" s="42"/>
      <c r="S93" s="13"/>
      <c r="U93" s="13"/>
      <c r="V93" s="13"/>
      <c r="W93" s="13"/>
      <c r="X93" s="13"/>
      <c r="Y93" s="13"/>
      <c r="Z93" s="13"/>
      <c r="AA93" s="42"/>
      <c r="AC93" s="13"/>
      <c r="AD93" s="13"/>
      <c r="AE93" s="13"/>
      <c r="AF93" s="13"/>
      <c r="AG93" s="13"/>
      <c r="AH93" s="13"/>
      <c r="AI93" s="13"/>
    </row>
    <row r="94" spans="7:35">
      <c r="G94" s="13" t="s">
        <v>21</v>
      </c>
      <c r="H94" s="13"/>
      <c r="I94" s="13"/>
      <c r="J94" s="13"/>
      <c r="L94" s="17">
        <f t="shared" ref="L94:P101" si="159">C67-L67</f>
        <v>0</v>
      </c>
      <c r="M94" s="17">
        <f t="shared" si="159"/>
        <v>-147.19999999999999</v>
      </c>
      <c r="N94" s="17">
        <f t="shared" si="159"/>
        <v>247.65238095238237</v>
      </c>
      <c r="O94" s="17">
        <f t="shared" si="159"/>
        <v>0</v>
      </c>
      <c r="P94" s="17">
        <f t="shared" si="159"/>
        <v>0</v>
      </c>
      <c r="Q94" s="13"/>
      <c r="R94" s="17">
        <f t="shared" ref="R94:R101" si="160">I67-R67</f>
        <v>100.45238095238165</v>
      </c>
      <c r="S94" s="13"/>
      <c r="U94" s="17">
        <f t="shared" ref="U94:Y101" si="161">C67-U67</f>
        <v>0</v>
      </c>
      <c r="V94" s="17">
        <f t="shared" si="161"/>
        <v>76.5</v>
      </c>
      <c r="W94" s="17">
        <f t="shared" si="161"/>
        <v>-1341.2900000000009</v>
      </c>
      <c r="X94" s="17">
        <f t="shared" si="161"/>
        <v>0</v>
      </c>
      <c r="Y94" s="17">
        <f t="shared" si="161"/>
        <v>0</v>
      </c>
      <c r="Z94" s="13"/>
      <c r="AA94" s="17">
        <f t="shared" ref="AA94:AA101" si="162">I67-AA67</f>
        <v>-1264.7900000000009</v>
      </c>
      <c r="AC94" s="17">
        <f t="shared" ref="AC94:AG101" si="163">C67-AC67</f>
        <v>0</v>
      </c>
      <c r="AD94" s="17">
        <f t="shared" si="163"/>
        <v>-63600.2</v>
      </c>
      <c r="AE94" s="17">
        <f t="shared" si="163"/>
        <v>566889.07809523807</v>
      </c>
      <c r="AF94" s="17">
        <f t="shared" si="163"/>
        <v>0</v>
      </c>
      <c r="AG94" s="17">
        <f t="shared" si="163"/>
        <v>0</v>
      </c>
      <c r="AH94" s="13"/>
      <c r="AI94" s="17">
        <f t="shared" ref="AI94:AI101" si="164">I67-AI67</f>
        <v>503288.87809523812</v>
      </c>
    </row>
    <row r="95" spans="7:35">
      <c r="G95" s="13" t="s">
        <v>22</v>
      </c>
      <c r="H95" s="13"/>
      <c r="I95" s="13"/>
      <c r="J95" s="13"/>
      <c r="L95" s="17">
        <f t="shared" si="159"/>
        <v>-46.666666666666686</v>
      </c>
      <c r="M95" s="17">
        <f t="shared" si="159"/>
        <v>-264.3739915648348</v>
      </c>
      <c r="N95" s="17">
        <f t="shared" si="159"/>
        <v>0</v>
      </c>
      <c r="O95" s="17">
        <f t="shared" si="159"/>
        <v>6172.9833333333336</v>
      </c>
      <c r="P95" s="17">
        <f t="shared" si="159"/>
        <v>173.6</v>
      </c>
      <c r="Q95" s="13"/>
      <c r="R95" s="17">
        <f t="shared" si="160"/>
        <v>6035.5426751018322</v>
      </c>
      <c r="S95" s="13"/>
      <c r="U95" s="17">
        <f t="shared" si="161"/>
        <v>4999.8200000000006</v>
      </c>
      <c r="V95" s="17">
        <f t="shared" si="161"/>
        <v>3169.6400000000003</v>
      </c>
      <c r="W95" s="17">
        <f t="shared" si="161"/>
        <v>0</v>
      </c>
      <c r="X95" s="17">
        <f t="shared" si="161"/>
        <v>13942.55</v>
      </c>
      <c r="Y95" s="17">
        <f t="shared" si="161"/>
        <v>1429.43</v>
      </c>
      <c r="Z95" s="13"/>
      <c r="AA95" s="17">
        <f t="shared" si="162"/>
        <v>23541.439999999999</v>
      </c>
      <c r="AC95" s="17">
        <f t="shared" si="163"/>
        <v>-134781.96969696973</v>
      </c>
      <c r="AD95" s="17">
        <f t="shared" si="163"/>
        <v>-66801.006666666668</v>
      </c>
      <c r="AE95" s="17">
        <f t="shared" si="163"/>
        <v>0</v>
      </c>
      <c r="AF95" s="17">
        <f t="shared" si="163"/>
        <v>20176.800000000003</v>
      </c>
      <c r="AG95" s="17">
        <f t="shared" si="163"/>
        <v>12540.379908907751</v>
      </c>
      <c r="AH95" s="13"/>
      <c r="AI95" s="17">
        <f t="shared" si="164"/>
        <v>-168865.79645472864</v>
      </c>
    </row>
    <row r="96" spans="7:35">
      <c r="G96" s="13" t="s">
        <v>23</v>
      </c>
      <c r="H96" s="13"/>
      <c r="I96" s="13"/>
      <c r="J96" s="13"/>
      <c r="L96" s="17">
        <f t="shared" si="159"/>
        <v>-4570.6433333333343</v>
      </c>
      <c r="M96" s="17">
        <f t="shared" si="159"/>
        <v>0</v>
      </c>
      <c r="N96" s="17">
        <f t="shared" si="159"/>
        <v>416.66666666666669</v>
      </c>
      <c r="O96" s="17">
        <f t="shared" si="159"/>
        <v>-324</v>
      </c>
      <c r="P96" s="17">
        <f t="shared" si="159"/>
        <v>0</v>
      </c>
      <c r="Q96" s="13"/>
      <c r="R96" s="17">
        <f t="shared" si="160"/>
        <v>-4477.9766666666674</v>
      </c>
      <c r="S96" s="13"/>
      <c r="U96" s="17">
        <f t="shared" si="161"/>
        <v>-7510.3100000000013</v>
      </c>
      <c r="V96" s="17">
        <f t="shared" si="161"/>
        <v>0</v>
      </c>
      <c r="W96" s="17">
        <f t="shared" si="161"/>
        <v>0</v>
      </c>
      <c r="X96" s="17">
        <f t="shared" si="161"/>
        <v>-324</v>
      </c>
      <c r="Y96" s="17">
        <f t="shared" si="161"/>
        <v>402.8</v>
      </c>
      <c r="Z96" s="13"/>
      <c r="AA96" s="17">
        <f t="shared" si="162"/>
        <v>-7431.5100000000011</v>
      </c>
      <c r="AC96" s="17">
        <f t="shared" si="163"/>
        <v>-36275.643333333341</v>
      </c>
      <c r="AD96" s="17">
        <f t="shared" si="163"/>
        <v>18245</v>
      </c>
      <c r="AE96" s="17">
        <f t="shared" si="163"/>
        <v>-37098.333333333336</v>
      </c>
      <c r="AF96" s="17">
        <f t="shared" si="163"/>
        <v>8133.4500000000007</v>
      </c>
      <c r="AG96" s="17">
        <f t="shared" si="163"/>
        <v>1207.1643462791496</v>
      </c>
      <c r="AH96" s="13"/>
      <c r="AI96" s="17">
        <f t="shared" si="164"/>
        <v>-45788.362320387532</v>
      </c>
    </row>
    <row r="97" spans="7:35">
      <c r="G97" s="13" t="s">
        <v>24</v>
      </c>
      <c r="H97" s="13"/>
      <c r="I97" s="13"/>
      <c r="J97" s="13"/>
      <c r="L97" s="17">
        <f t="shared" si="159"/>
        <v>14.356666666666655</v>
      </c>
      <c r="M97" s="17">
        <f t="shared" si="159"/>
        <v>0</v>
      </c>
      <c r="N97" s="17">
        <f t="shared" si="159"/>
        <v>0</v>
      </c>
      <c r="O97" s="17">
        <f t="shared" si="159"/>
        <v>0</v>
      </c>
      <c r="P97" s="17">
        <f t="shared" si="159"/>
        <v>0</v>
      </c>
      <c r="Q97" s="13"/>
      <c r="R97" s="17">
        <f t="shared" si="160"/>
        <v>14.356666666666655</v>
      </c>
      <c r="S97" s="13"/>
      <c r="U97" s="17">
        <f t="shared" si="161"/>
        <v>-30.850000000000009</v>
      </c>
      <c r="V97" s="17">
        <f t="shared" si="161"/>
        <v>8</v>
      </c>
      <c r="W97" s="17">
        <f t="shared" si="161"/>
        <v>0</v>
      </c>
      <c r="X97" s="17">
        <f t="shared" si="161"/>
        <v>0</v>
      </c>
      <c r="Y97" s="17">
        <f t="shared" si="161"/>
        <v>16</v>
      </c>
      <c r="Z97" s="13"/>
      <c r="AA97" s="17">
        <f t="shared" si="162"/>
        <v>-6.8500000000000227</v>
      </c>
      <c r="AC97" s="17">
        <f t="shared" si="163"/>
        <v>-39468.643333333326</v>
      </c>
      <c r="AD97" s="17">
        <f t="shared" si="163"/>
        <v>-91635</v>
      </c>
      <c r="AE97" s="17">
        <f t="shared" si="163"/>
        <v>-91635</v>
      </c>
      <c r="AF97" s="17">
        <f t="shared" si="163"/>
        <v>0</v>
      </c>
      <c r="AG97" s="17">
        <f t="shared" si="163"/>
        <v>72.618055555555557</v>
      </c>
      <c r="AH97" s="13"/>
      <c r="AI97" s="17">
        <f t="shared" si="164"/>
        <v>-222666.02527777775</v>
      </c>
    </row>
    <row r="98" spans="7:35">
      <c r="G98" s="13" t="s">
        <v>25</v>
      </c>
      <c r="H98" s="13"/>
      <c r="I98" s="13"/>
      <c r="J98" s="13"/>
      <c r="L98" s="17">
        <f t="shared" si="159"/>
        <v>0</v>
      </c>
      <c r="M98" s="17">
        <f t="shared" si="159"/>
        <v>0</v>
      </c>
      <c r="N98" s="17">
        <f t="shared" si="159"/>
        <v>0</v>
      </c>
      <c r="O98" s="17">
        <f t="shared" si="159"/>
        <v>0</v>
      </c>
      <c r="P98" s="17">
        <f t="shared" si="159"/>
        <v>0</v>
      </c>
      <c r="Q98" s="13"/>
      <c r="R98" s="17">
        <f t="shared" si="160"/>
        <v>0</v>
      </c>
      <c r="S98" s="13"/>
      <c r="U98" s="17">
        <f t="shared" si="161"/>
        <v>0</v>
      </c>
      <c r="V98" s="17">
        <f t="shared" si="161"/>
        <v>0</v>
      </c>
      <c r="W98" s="17">
        <f t="shared" si="161"/>
        <v>0</v>
      </c>
      <c r="X98" s="17">
        <f t="shared" si="161"/>
        <v>0</v>
      </c>
      <c r="Y98" s="17">
        <f t="shared" si="161"/>
        <v>0</v>
      </c>
      <c r="Z98" s="13"/>
      <c r="AA98" s="17">
        <f t="shared" si="162"/>
        <v>0</v>
      </c>
      <c r="AC98" s="17">
        <f t="shared" si="163"/>
        <v>0</v>
      </c>
      <c r="AD98" s="17">
        <f t="shared" si="163"/>
        <v>0</v>
      </c>
      <c r="AE98" s="17">
        <f t="shared" si="163"/>
        <v>0</v>
      </c>
      <c r="AF98" s="17">
        <f t="shared" si="163"/>
        <v>0</v>
      </c>
      <c r="AG98" s="17">
        <f t="shared" si="163"/>
        <v>0</v>
      </c>
      <c r="AH98" s="13"/>
      <c r="AI98" s="17">
        <f t="shared" si="164"/>
        <v>0</v>
      </c>
    </row>
    <row r="99" spans="7:35">
      <c r="G99" s="13" t="s">
        <v>26</v>
      </c>
      <c r="H99" s="13"/>
      <c r="I99" s="13"/>
      <c r="J99" s="13"/>
      <c r="L99" s="17">
        <f t="shared" si="159"/>
        <v>499.99999999999909</v>
      </c>
      <c r="M99" s="17">
        <f t="shared" si="159"/>
        <v>0</v>
      </c>
      <c r="N99" s="17">
        <f t="shared" si="159"/>
        <v>0</v>
      </c>
      <c r="O99" s="17">
        <f t="shared" si="159"/>
        <v>-6560.9766666666656</v>
      </c>
      <c r="P99" s="17">
        <f t="shared" si="159"/>
        <v>2500</v>
      </c>
      <c r="Q99" s="13"/>
      <c r="R99" s="17">
        <f t="shared" si="160"/>
        <v>-3560.9766666666674</v>
      </c>
      <c r="S99" s="13"/>
      <c r="U99" s="17">
        <f t="shared" si="161"/>
        <v>-416.5</v>
      </c>
      <c r="V99" s="17">
        <f t="shared" si="161"/>
        <v>0</v>
      </c>
      <c r="W99" s="17">
        <f t="shared" si="161"/>
        <v>0</v>
      </c>
      <c r="X99" s="17">
        <f t="shared" si="161"/>
        <v>-5497.8099999999995</v>
      </c>
      <c r="Y99" s="17">
        <f t="shared" si="161"/>
        <v>1800</v>
      </c>
      <c r="Z99" s="13"/>
      <c r="AA99" s="17">
        <f t="shared" si="162"/>
        <v>-4114.3099999999995</v>
      </c>
      <c r="AC99" s="17">
        <f t="shared" si="163"/>
        <v>-10868.750000000015</v>
      </c>
      <c r="AD99" s="17">
        <f t="shared" si="163"/>
        <v>0</v>
      </c>
      <c r="AE99" s="17">
        <f t="shared" si="163"/>
        <v>0</v>
      </c>
      <c r="AF99" s="17">
        <f t="shared" si="163"/>
        <v>557.19000000000051</v>
      </c>
      <c r="AG99" s="17">
        <f t="shared" si="163"/>
        <v>14988.187830075445</v>
      </c>
      <c r="AH99" s="13"/>
      <c r="AI99" s="17">
        <f t="shared" si="164"/>
        <v>4676.6278300754329</v>
      </c>
    </row>
    <row r="100" spans="7:35">
      <c r="G100" s="13" t="s">
        <v>27</v>
      </c>
      <c r="H100" s="13"/>
      <c r="I100" s="13"/>
      <c r="J100" s="13"/>
      <c r="L100" s="17">
        <f t="shared" si="159"/>
        <v>0</v>
      </c>
      <c r="M100" s="17">
        <f t="shared" si="159"/>
        <v>0</v>
      </c>
      <c r="N100" s="17">
        <f t="shared" si="159"/>
        <v>0</v>
      </c>
      <c r="O100" s="17">
        <f t="shared" si="159"/>
        <v>0</v>
      </c>
      <c r="P100" s="17">
        <f t="shared" si="159"/>
        <v>91.5</v>
      </c>
      <c r="Q100" s="13"/>
      <c r="R100" s="17">
        <f t="shared" si="160"/>
        <v>91.5</v>
      </c>
      <c r="S100" s="13"/>
      <c r="U100" s="17">
        <f t="shared" si="161"/>
        <v>0</v>
      </c>
      <c r="V100" s="17">
        <f t="shared" si="161"/>
        <v>0</v>
      </c>
      <c r="W100" s="17">
        <f t="shared" si="161"/>
        <v>0</v>
      </c>
      <c r="X100" s="17">
        <f t="shared" si="161"/>
        <v>0</v>
      </c>
      <c r="Y100" s="17">
        <f t="shared" si="161"/>
        <v>2428.5</v>
      </c>
      <c r="Z100" s="13"/>
      <c r="AA100" s="17">
        <f t="shared" si="162"/>
        <v>2428.5</v>
      </c>
      <c r="AC100" s="17">
        <f t="shared" si="163"/>
        <v>-243410</v>
      </c>
      <c r="AD100" s="17">
        <f t="shared" si="163"/>
        <v>0</v>
      </c>
      <c r="AE100" s="17">
        <f t="shared" si="163"/>
        <v>0</v>
      </c>
      <c r="AF100" s="17">
        <f t="shared" si="163"/>
        <v>0</v>
      </c>
      <c r="AG100" s="17">
        <f t="shared" si="163"/>
        <v>6544.0269375857342</v>
      </c>
      <c r="AH100" s="13"/>
      <c r="AI100" s="17">
        <f t="shared" si="164"/>
        <v>-236865.97306241427</v>
      </c>
    </row>
    <row r="101" spans="7:35">
      <c r="G101" s="13" t="s">
        <v>28</v>
      </c>
      <c r="H101" s="13"/>
      <c r="I101" s="13"/>
      <c r="J101" s="13"/>
      <c r="L101" s="17">
        <f t="shared" si="159"/>
        <v>0</v>
      </c>
      <c r="M101" s="17">
        <f t="shared" si="159"/>
        <v>0</v>
      </c>
      <c r="N101" s="17">
        <f t="shared" si="159"/>
        <v>0</v>
      </c>
      <c r="O101" s="17">
        <f t="shared" si="159"/>
        <v>0</v>
      </c>
      <c r="P101" s="17">
        <f t="shared" si="159"/>
        <v>210.33333333333331</v>
      </c>
      <c r="Q101" s="13"/>
      <c r="R101" s="17">
        <f t="shared" si="160"/>
        <v>210.33333333333331</v>
      </c>
      <c r="S101" s="13"/>
      <c r="U101" s="17">
        <f t="shared" si="161"/>
        <v>0</v>
      </c>
      <c r="V101" s="17">
        <f t="shared" si="161"/>
        <v>0</v>
      </c>
      <c r="W101" s="17">
        <f t="shared" si="161"/>
        <v>0</v>
      </c>
      <c r="X101" s="17">
        <f t="shared" si="161"/>
        <v>0</v>
      </c>
      <c r="Y101" s="17">
        <f t="shared" si="161"/>
        <v>-248</v>
      </c>
      <c r="Z101" s="13"/>
      <c r="AA101" s="17">
        <f t="shared" si="162"/>
        <v>-248</v>
      </c>
      <c r="AC101" s="17">
        <f t="shared" si="163"/>
        <v>0</v>
      </c>
      <c r="AD101" s="17">
        <f t="shared" si="163"/>
        <v>0</v>
      </c>
      <c r="AE101" s="17">
        <f t="shared" si="163"/>
        <v>0</v>
      </c>
      <c r="AF101" s="17">
        <f t="shared" si="163"/>
        <v>0</v>
      </c>
      <c r="AG101" s="17">
        <f t="shared" si="163"/>
        <v>2525.75</v>
      </c>
      <c r="AH101" s="13"/>
      <c r="AI101" s="17">
        <f t="shared" si="164"/>
        <v>2525.75</v>
      </c>
    </row>
    <row r="102" spans="7:35">
      <c r="G102" s="13" t="s">
        <v>29</v>
      </c>
      <c r="H102" s="13"/>
      <c r="I102" s="13"/>
      <c r="J102" s="13"/>
      <c r="L102" s="39">
        <f>SUM(L94:L101)</f>
        <v>-4102.9533333333356</v>
      </c>
      <c r="M102" s="39">
        <f t="shared" ref="M102:P102" si="165">SUM(M94:M101)</f>
        <v>-411.57399156483478</v>
      </c>
      <c r="N102" s="39">
        <f t="shared" si="165"/>
        <v>664.31904761904912</v>
      </c>
      <c r="O102" s="39">
        <f t="shared" si="165"/>
        <v>-711.99333333333198</v>
      </c>
      <c r="P102" s="39">
        <f t="shared" si="165"/>
        <v>2975.4333333333334</v>
      </c>
      <c r="Q102" s="13"/>
      <c r="R102" s="39">
        <f t="shared" ref="R102" si="166">SUM(R94:R101)</f>
        <v>-1586.7682772791211</v>
      </c>
      <c r="S102" s="13"/>
      <c r="U102" s="39">
        <f>SUM(U94:U101)</f>
        <v>-2957.8400000000006</v>
      </c>
      <c r="V102" s="39">
        <f t="shared" ref="V102:Y102" si="167">SUM(V94:V101)</f>
        <v>3254.1400000000003</v>
      </c>
      <c r="W102" s="39">
        <f t="shared" si="167"/>
        <v>-1341.2900000000009</v>
      </c>
      <c r="X102" s="39">
        <f t="shared" si="167"/>
        <v>8120.74</v>
      </c>
      <c r="Y102" s="39">
        <f t="shared" si="167"/>
        <v>5828.73</v>
      </c>
      <c r="Z102" s="13"/>
      <c r="AA102" s="39">
        <f t="shared" ref="AA102" si="168">SUM(AA94:AA101)</f>
        <v>12904.479999999996</v>
      </c>
      <c r="AC102" s="39">
        <f t="shared" ref="AC102:AG102" si="169">SUM(AC94:AC101)</f>
        <v>-464805.00636363641</v>
      </c>
      <c r="AD102" s="39">
        <f t="shared" si="169"/>
        <v>-203791.20666666667</v>
      </c>
      <c r="AE102" s="39">
        <f t="shared" si="169"/>
        <v>438155.7447619047</v>
      </c>
      <c r="AF102" s="39">
        <f t="shared" si="169"/>
        <v>28867.440000000002</v>
      </c>
      <c r="AG102" s="39">
        <f t="shared" si="169"/>
        <v>37878.127078403631</v>
      </c>
      <c r="AH102" s="13"/>
      <c r="AI102" s="39">
        <f t="shared" ref="AI102" si="170">SUM(AI94:AI101)</f>
        <v>-163694.90118999465</v>
      </c>
    </row>
    <row r="103" spans="7:35">
      <c r="G103" s="13"/>
      <c r="H103" s="13"/>
      <c r="I103" s="13"/>
      <c r="J103" s="13"/>
      <c r="L103" s="42"/>
      <c r="M103" s="42"/>
      <c r="N103" s="42"/>
      <c r="O103" s="42"/>
      <c r="P103" s="42"/>
      <c r="Q103" s="13"/>
      <c r="R103" s="42"/>
      <c r="S103" s="13"/>
      <c r="U103" s="42"/>
      <c r="V103" s="42"/>
      <c r="W103" s="42"/>
      <c r="X103" s="42"/>
      <c r="Y103" s="42"/>
      <c r="Z103" s="13"/>
      <c r="AA103" s="42"/>
      <c r="AC103" s="42"/>
      <c r="AD103" s="42"/>
      <c r="AE103" s="42"/>
      <c r="AF103" s="42"/>
      <c r="AG103" s="42"/>
      <c r="AH103" s="13"/>
      <c r="AI103" s="42"/>
    </row>
    <row r="104" spans="7:35">
      <c r="G104" s="13" t="s">
        <v>30</v>
      </c>
      <c r="H104" s="13"/>
      <c r="I104" s="13"/>
      <c r="J104" s="13"/>
      <c r="L104" s="43">
        <f>SUM(L85,L91,L102)</f>
        <v>-1873.0366012407826</v>
      </c>
      <c r="M104" s="43">
        <f t="shared" ref="M104:P104" si="171">SUM(M85,M91,M102)</f>
        <v>-344.90029910317588</v>
      </c>
      <c r="N104" s="43">
        <f t="shared" si="171"/>
        <v>664.31904761904912</v>
      </c>
      <c r="O104" s="43">
        <f t="shared" si="171"/>
        <v>642.25441202588991</v>
      </c>
      <c r="P104" s="43">
        <f t="shared" si="171"/>
        <v>1670.7125294498355</v>
      </c>
      <c r="Q104" s="13"/>
      <c r="R104" s="43">
        <f t="shared" ref="R104" si="172">SUM(R85,R91,R102)</f>
        <v>759.34908875081169</v>
      </c>
      <c r="S104" s="13"/>
      <c r="U104" s="43">
        <f>SUM(U85,U91,U102)</f>
        <v>-1606.4400000000014</v>
      </c>
      <c r="V104" s="43">
        <f t="shared" ref="V104:Y104" si="173">SUM(V85,V91,V102)</f>
        <v>4089.170000000001</v>
      </c>
      <c r="W104" s="43">
        <f t="shared" si="173"/>
        <v>-1341.2900000000009</v>
      </c>
      <c r="X104" s="43">
        <f t="shared" si="173"/>
        <v>9944.5500000000065</v>
      </c>
      <c r="Y104" s="43">
        <f t="shared" si="173"/>
        <v>24736.510000000002</v>
      </c>
      <c r="Z104" s="13"/>
      <c r="AA104" s="43">
        <f t="shared" ref="AA104" si="174">SUM(AA85,AA91,AA102)</f>
        <v>35822.5</v>
      </c>
      <c r="AC104" s="43">
        <f t="shared" ref="AC104:AG104" si="175">SUM(AC85,AC91,AC102)</f>
        <v>-297150.63394457207</v>
      </c>
      <c r="AD104" s="43">
        <f t="shared" si="175"/>
        <v>-529049.19999999995</v>
      </c>
      <c r="AE104" s="43">
        <f t="shared" si="175"/>
        <v>458148.7447619047</v>
      </c>
      <c r="AF104" s="43">
        <f t="shared" si="175"/>
        <v>188633.88475000003</v>
      </c>
      <c r="AG104" s="43">
        <f t="shared" si="175"/>
        <v>237730.03501243141</v>
      </c>
      <c r="AH104" s="13"/>
      <c r="AI104" s="43">
        <f t="shared" ref="AI104" si="176">SUM(AI85,AI91,AI102)</f>
        <v>58312.83057976421</v>
      </c>
    </row>
  </sheetData>
  <mergeCells count="4">
    <mergeCell ref="B2:F2"/>
    <mergeCell ref="K2:O2"/>
    <mergeCell ref="T2:X2"/>
    <mergeCell ref="AC2:AF2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53"/>
  <sheetViews>
    <sheetView topLeftCell="A7" zoomScale="70" zoomScaleNormal="70" zoomScalePageLayoutView="70" workbookViewId="0">
      <selection activeCell="R1" sqref="R1:R1048576"/>
    </sheetView>
    <sheetView workbookViewId="1"/>
  </sheetViews>
  <sheetFormatPr baseColWidth="10" defaultColWidth="8.83203125" defaultRowHeight="14" x14ac:dyDescent="0"/>
  <cols>
    <col min="1" max="1" width="25.83203125" bestFit="1" customWidth="1"/>
    <col min="2" max="2" width="11" bestFit="1" customWidth="1"/>
    <col min="3" max="3" width="11.5" bestFit="1" customWidth="1"/>
    <col min="4" max="4" width="11" bestFit="1" customWidth="1"/>
    <col min="5" max="5" width="9.5" customWidth="1"/>
    <col min="6" max="6" width="14.33203125" bestFit="1" customWidth="1"/>
    <col min="7" max="7" width="3.1640625" customWidth="1"/>
    <col min="8" max="10" width="10.83203125" customWidth="1"/>
    <col min="11" max="11" width="9.5" customWidth="1"/>
    <col min="12" max="12" width="14.33203125" bestFit="1" customWidth="1"/>
    <col min="13" max="13" width="3.5" customWidth="1"/>
    <col min="14" max="14" width="11" bestFit="1" customWidth="1"/>
    <col min="15" max="15" width="11.5" customWidth="1"/>
    <col min="16" max="16" width="10.1640625" bestFit="1" customWidth="1"/>
    <col min="17" max="17" width="9.5" customWidth="1"/>
    <col min="18" max="18" width="11" bestFit="1" customWidth="1"/>
    <col min="19" max="19" width="3.5" customWidth="1"/>
    <col min="20" max="20" width="10.5" hidden="1" customWidth="1"/>
    <col min="21" max="21" width="9.5" hidden="1" customWidth="1"/>
    <col min="22" max="22" width="10.5" hidden="1" customWidth="1"/>
    <col min="23" max="23" width="9.5" hidden="1" customWidth="1"/>
    <col min="24" max="24" width="10.5" hidden="1" customWidth="1"/>
    <col min="25" max="26" width="9.5" customWidth="1"/>
    <col min="27" max="27" width="9.6640625" customWidth="1"/>
    <col min="33" max="33" width="10.5" customWidth="1"/>
    <col min="37" max="37" width="13.33203125" bestFit="1" customWidth="1"/>
    <col min="39" max="39" width="25.83203125" bestFit="1" customWidth="1"/>
    <col min="40" max="40" width="9.83203125" customWidth="1"/>
    <col min="50" max="50" width="13.33203125" bestFit="1" customWidth="1"/>
    <col min="52" max="52" width="25.83203125" bestFit="1" customWidth="1"/>
    <col min="53" max="53" width="11.33203125" bestFit="1" customWidth="1"/>
    <col min="63" max="63" width="13.33203125" bestFit="1" customWidth="1"/>
    <col min="65" max="65" width="25.83203125" bestFit="1" customWidth="1"/>
    <col min="66" max="66" width="11.33203125" bestFit="1" customWidth="1"/>
    <col min="76" max="76" width="13.33203125" bestFit="1" customWidth="1"/>
    <col min="78" max="78" width="13.33203125" bestFit="1" customWidth="1"/>
    <col min="80" max="80" width="11.33203125" customWidth="1"/>
    <col min="84" max="84" width="10.6640625" customWidth="1"/>
    <col min="88" max="88" width="10.5" bestFit="1" customWidth="1"/>
    <col min="90" max="90" width="10.1640625" customWidth="1"/>
    <col min="92" max="92" width="9.83203125" customWidth="1"/>
    <col min="96" max="96" width="9.83203125" customWidth="1"/>
    <col min="100" max="100" width="10.6640625" customWidth="1"/>
    <col min="102" max="111" width="10" customWidth="1"/>
    <col min="112" max="112" width="10.5" bestFit="1" customWidth="1"/>
    <col min="114" max="114" width="12.5" customWidth="1"/>
    <col min="115" max="115" width="10" customWidth="1"/>
    <col min="116" max="116" width="10.5" bestFit="1" customWidth="1"/>
    <col min="117" max="119" width="10" customWidth="1"/>
    <col min="120" max="120" width="10.5" bestFit="1" customWidth="1"/>
    <col min="121" max="122" width="10" customWidth="1"/>
    <col min="123" max="123" width="3.6640625" customWidth="1"/>
    <col min="124" max="124" width="10.5" bestFit="1" customWidth="1"/>
  </cols>
  <sheetData>
    <row r="1" spans="1:124">
      <c r="A1" t="s">
        <v>124</v>
      </c>
      <c r="D1" t="s">
        <v>51</v>
      </c>
      <c r="J1" t="s">
        <v>48</v>
      </c>
      <c r="P1" t="s">
        <v>125</v>
      </c>
      <c r="V1" t="s">
        <v>54</v>
      </c>
      <c r="AA1" s="1" t="s">
        <v>126</v>
      </c>
      <c r="AM1" t="s">
        <v>124</v>
      </c>
      <c r="AZ1" t="s">
        <v>124</v>
      </c>
      <c r="BM1" t="s">
        <v>124</v>
      </c>
      <c r="BZ1" s="1" t="s">
        <v>127</v>
      </c>
      <c r="CL1" s="1" t="s">
        <v>128</v>
      </c>
      <c r="CX1" s="1" t="s">
        <v>129</v>
      </c>
      <c r="DJ1" s="1" t="s">
        <v>130</v>
      </c>
    </row>
    <row r="2" spans="1:124" ht="42">
      <c r="A2" t="s">
        <v>99</v>
      </c>
      <c r="B2" s="24" t="s">
        <v>114</v>
      </c>
      <c r="C2" s="24" t="s">
        <v>131</v>
      </c>
      <c r="D2" s="108" t="s">
        <v>132</v>
      </c>
      <c r="E2" s="24" t="s">
        <v>133</v>
      </c>
      <c r="F2" s="108" t="s">
        <v>134</v>
      </c>
      <c r="H2" s="24" t="s">
        <v>114</v>
      </c>
      <c r="I2" s="24" t="s">
        <v>131</v>
      </c>
      <c r="J2" s="108" t="s">
        <v>132</v>
      </c>
      <c r="K2" s="24" t="s">
        <v>133</v>
      </c>
      <c r="L2" s="108" t="s">
        <v>134</v>
      </c>
      <c r="N2" s="24" t="s">
        <v>114</v>
      </c>
      <c r="O2" s="24" t="s">
        <v>131</v>
      </c>
      <c r="P2" s="108" t="s">
        <v>132</v>
      </c>
      <c r="Q2" s="24" t="s">
        <v>133</v>
      </c>
      <c r="R2" s="108" t="s">
        <v>134</v>
      </c>
      <c r="T2" s="24" t="s">
        <v>114</v>
      </c>
      <c r="U2" s="24" t="s">
        <v>131</v>
      </c>
      <c r="V2" s="108" t="s">
        <v>132</v>
      </c>
      <c r="W2" s="24" t="s">
        <v>133</v>
      </c>
      <c r="X2" s="108" t="s">
        <v>134</v>
      </c>
      <c r="AA2" s="109" t="s">
        <v>114</v>
      </c>
      <c r="AB2" s="109" t="s">
        <v>135</v>
      </c>
      <c r="AC2" s="109" t="s">
        <v>136</v>
      </c>
      <c r="AD2" s="109" t="s">
        <v>137</v>
      </c>
      <c r="AE2" s="109" t="s">
        <v>138</v>
      </c>
      <c r="AF2" s="109" t="s">
        <v>36</v>
      </c>
      <c r="AG2" s="109" t="s">
        <v>108</v>
      </c>
      <c r="AH2" s="109" t="s">
        <v>110</v>
      </c>
      <c r="AI2" s="109" t="s">
        <v>21</v>
      </c>
      <c r="AJ2" s="108" t="s">
        <v>53</v>
      </c>
      <c r="AK2" s="109" t="s">
        <v>134</v>
      </c>
      <c r="AM2" s="1" t="s">
        <v>139</v>
      </c>
      <c r="AN2" s="109" t="s">
        <v>114</v>
      </c>
      <c r="AO2" s="109" t="s">
        <v>135</v>
      </c>
      <c r="AP2" s="109" t="s">
        <v>136</v>
      </c>
      <c r="AQ2" s="109" t="s">
        <v>137</v>
      </c>
      <c r="AR2" s="109" t="s">
        <v>138</v>
      </c>
      <c r="AS2" s="109" t="s">
        <v>36</v>
      </c>
      <c r="AT2" s="109" t="s">
        <v>108</v>
      </c>
      <c r="AU2" s="109" t="s">
        <v>110</v>
      </c>
      <c r="AV2" s="109" t="s">
        <v>21</v>
      </c>
      <c r="AW2" s="108"/>
      <c r="AX2" s="109" t="s">
        <v>134</v>
      </c>
      <c r="AZ2" s="1" t="s">
        <v>140</v>
      </c>
      <c r="BA2" s="109" t="s">
        <v>114</v>
      </c>
      <c r="BB2" s="109" t="s">
        <v>135</v>
      </c>
      <c r="BC2" s="109" t="s">
        <v>136</v>
      </c>
      <c r="BD2" s="109" t="s">
        <v>137</v>
      </c>
      <c r="BE2" s="109" t="s">
        <v>138</v>
      </c>
      <c r="BF2" s="109" t="s">
        <v>36</v>
      </c>
      <c r="BG2" s="109" t="s">
        <v>108</v>
      </c>
      <c r="BH2" s="109" t="s">
        <v>110</v>
      </c>
      <c r="BI2" s="109" t="s">
        <v>21</v>
      </c>
      <c r="BJ2" s="108"/>
      <c r="BK2" s="109" t="s">
        <v>134</v>
      </c>
      <c r="BM2" s="1" t="s">
        <v>141</v>
      </c>
      <c r="BN2" s="109" t="s">
        <v>114</v>
      </c>
      <c r="BO2" s="109" t="s">
        <v>135</v>
      </c>
      <c r="BP2" s="109" t="s">
        <v>136</v>
      </c>
      <c r="BQ2" s="109" t="s">
        <v>137</v>
      </c>
      <c r="BR2" s="109" t="s">
        <v>138</v>
      </c>
      <c r="BS2" s="109" t="s">
        <v>36</v>
      </c>
      <c r="BT2" s="109" t="s">
        <v>108</v>
      </c>
      <c r="BU2" s="109" t="s">
        <v>110</v>
      </c>
      <c r="BV2" s="109" t="s">
        <v>21</v>
      </c>
      <c r="BW2" s="108"/>
      <c r="BX2" s="109" t="s">
        <v>134</v>
      </c>
      <c r="BZ2" s="109" t="s">
        <v>114</v>
      </c>
      <c r="CA2" s="109" t="s">
        <v>135</v>
      </c>
      <c r="CB2" s="109" t="s">
        <v>136</v>
      </c>
      <c r="CC2" s="109" t="s">
        <v>137</v>
      </c>
      <c r="CD2" s="109" t="s">
        <v>138</v>
      </c>
      <c r="CE2" s="109" t="s">
        <v>36</v>
      </c>
      <c r="CF2" s="109" t="s">
        <v>108</v>
      </c>
      <c r="CG2" s="109" t="s">
        <v>110</v>
      </c>
      <c r="CH2" s="109" t="s">
        <v>21</v>
      </c>
      <c r="CI2" s="108"/>
      <c r="CJ2" s="109" t="s">
        <v>134</v>
      </c>
      <c r="CL2" s="109" t="s">
        <v>114</v>
      </c>
      <c r="CM2" s="109" t="s">
        <v>135</v>
      </c>
      <c r="CN2" s="109" t="s">
        <v>136</v>
      </c>
      <c r="CO2" s="109" t="s">
        <v>137</v>
      </c>
      <c r="CP2" s="109" t="s">
        <v>138</v>
      </c>
      <c r="CQ2" s="109" t="s">
        <v>36</v>
      </c>
      <c r="CR2" s="109" t="s">
        <v>108</v>
      </c>
      <c r="CS2" s="109" t="s">
        <v>110</v>
      </c>
      <c r="CT2" s="109" t="s">
        <v>21</v>
      </c>
      <c r="CU2" s="108"/>
      <c r="CV2" s="109" t="s">
        <v>134</v>
      </c>
      <c r="CX2" s="109" t="s">
        <v>114</v>
      </c>
      <c r="CY2" s="109" t="s">
        <v>135</v>
      </c>
      <c r="CZ2" s="109" t="s">
        <v>136</v>
      </c>
      <c r="DA2" s="109" t="s">
        <v>137</v>
      </c>
      <c r="DB2" s="109" t="s">
        <v>138</v>
      </c>
      <c r="DC2" s="109" t="s">
        <v>36</v>
      </c>
      <c r="DD2" s="109" t="s">
        <v>108</v>
      </c>
      <c r="DE2" s="109" t="s">
        <v>110</v>
      </c>
      <c r="DF2" s="109" t="s">
        <v>21</v>
      </c>
      <c r="DG2" s="108"/>
      <c r="DH2" s="109" t="s">
        <v>134</v>
      </c>
      <c r="DJ2" s="109" t="s">
        <v>114</v>
      </c>
      <c r="DK2" s="109" t="s">
        <v>135</v>
      </c>
      <c r="DL2" s="109" t="s">
        <v>136</v>
      </c>
      <c r="DM2" s="109" t="s">
        <v>137</v>
      </c>
      <c r="DN2" s="109" t="s">
        <v>138</v>
      </c>
      <c r="DO2" s="109" t="s">
        <v>36</v>
      </c>
      <c r="DP2" s="109" t="s">
        <v>108</v>
      </c>
      <c r="DQ2" s="109" t="s">
        <v>110</v>
      </c>
      <c r="DR2" s="109" t="s">
        <v>21</v>
      </c>
      <c r="DS2" s="108"/>
      <c r="DT2" s="109" t="s">
        <v>134</v>
      </c>
    </row>
    <row r="3" spans="1:124">
      <c r="AA3" s="10"/>
      <c r="AB3" s="10"/>
      <c r="AC3" s="10"/>
      <c r="AD3" s="10"/>
      <c r="AE3" s="10"/>
      <c r="AF3" s="10"/>
      <c r="AG3" s="10"/>
      <c r="AH3" s="10"/>
      <c r="AI3" s="10"/>
      <c r="AK3" s="10"/>
      <c r="AM3" t="s">
        <v>99</v>
      </c>
      <c r="AN3" s="10"/>
      <c r="AO3" s="10"/>
      <c r="AP3" s="10"/>
      <c r="AQ3" s="10"/>
      <c r="AR3" s="10"/>
      <c r="AS3" s="10"/>
      <c r="AT3" s="10"/>
      <c r="AU3" s="10"/>
      <c r="AV3" s="10"/>
      <c r="AX3" s="10"/>
      <c r="AZ3" t="s">
        <v>99</v>
      </c>
      <c r="BA3" s="10"/>
      <c r="BB3" s="10"/>
      <c r="BC3" s="10"/>
      <c r="BD3" s="10"/>
      <c r="BE3" s="10"/>
      <c r="BF3" s="10"/>
      <c r="BG3" s="10"/>
      <c r="BH3" s="10"/>
      <c r="BI3" s="10"/>
      <c r="BK3" s="10"/>
      <c r="BM3" t="s">
        <v>99</v>
      </c>
      <c r="BN3" s="10"/>
      <c r="BO3" s="10"/>
      <c r="BP3" s="10"/>
      <c r="BQ3" s="10"/>
      <c r="BR3" s="10"/>
      <c r="BS3" s="10"/>
      <c r="BT3" s="10"/>
      <c r="BU3" s="10"/>
      <c r="BV3" s="10"/>
      <c r="BX3" s="10"/>
      <c r="BZ3" s="10"/>
      <c r="CA3" s="10"/>
      <c r="CB3" s="10"/>
      <c r="CC3" s="10"/>
      <c r="CD3" s="10"/>
      <c r="CE3" s="10"/>
      <c r="CF3" s="10"/>
      <c r="CG3" s="10"/>
      <c r="CH3" s="10"/>
      <c r="CJ3" s="10"/>
      <c r="CL3" s="10"/>
      <c r="CM3" s="10"/>
      <c r="CN3" s="10"/>
      <c r="CO3" s="10"/>
      <c r="CP3" s="10"/>
      <c r="CQ3" s="10"/>
      <c r="CR3" s="10"/>
      <c r="CS3" s="10"/>
      <c r="CT3" s="10"/>
      <c r="CV3" s="10"/>
      <c r="CX3" s="10"/>
      <c r="CY3" s="10"/>
      <c r="CZ3" s="10"/>
      <c r="DA3" s="10"/>
      <c r="DB3" s="10"/>
      <c r="DC3" s="10"/>
      <c r="DD3" s="10"/>
      <c r="DE3" s="10"/>
      <c r="DF3" s="10"/>
      <c r="DH3" s="10"/>
      <c r="DJ3" s="10"/>
      <c r="DK3" s="10"/>
      <c r="DL3" s="10"/>
      <c r="DM3" s="10"/>
      <c r="DN3" s="10"/>
      <c r="DO3" s="10"/>
      <c r="DP3" s="10"/>
      <c r="DQ3" s="10"/>
      <c r="DR3" s="10"/>
      <c r="DT3" s="10"/>
    </row>
    <row r="4" spans="1:124">
      <c r="A4" t="s">
        <v>12</v>
      </c>
      <c r="B4" s="10">
        <f>AA4</f>
        <v>192349.12</v>
      </c>
      <c r="C4" s="110">
        <f>SUM(AC4:AD4)</f>
        <v>240596.12999999995</v>
      </c>
      <c r="D4" s="110">
        <f>AG4+AH4</f>
        <v>319493.48</v>
      </c>
      <c r="E4" s="110">
        <f>SUM(AB4,AE4,AF4,AI4,AJ4)</f>
        <v>0</v>
      </c>
      <c r="F4" s="10">
        <f>SUM(B4:E4)</f>
        <v>752438.73</v>
      </c>
      <c r="H4" s="6">
        <f>AN4</f>
        <v>222058.39637299624</v>
      </c>
      <c r="I4" s="6">
        <f>SUM(AP4:AQ4)</f>
        <v>276849.36085244204</v>
      </c>
      <c r="J4" s="6">
        <f>AT4+AU4</f>
        <v>322153.10153782892</v>
      </c>
      <c r="K4" s="6">
        <f>SUM(AO4,AR4,AS4,AV4)</f>
        <v>0</v>
      </c>
      <c r="L4" s="6">
        <f>SUM(H4:K4)</f>
        <v>821060.85876326717</v>
      </c>
      <c r="N4" s="6">
        <f>BA4</f>
        <v>201570.11</v>
      </c>
      <c r="O4" s="6">
        <f>SUM(BC4:BD4)</f>
        <v>273743.43</v>
      </c>
      <c r="P4" s="6">
        <f>SUM(BG4:BH4)</f>
        <v>219886.65</v>
      </c>
      <c r="Q4" s="6">
        <f>SUM(BB4,BE4,BF4,BI4)</f>
        <v>0</v>
      </c>
      <c r="R4" s="6">
        <f>SUM(N4:Q4)</f>
        <v>695200.19</v>
      </c>
      <c r="T4" s="6">
        <f>BN4</f>
        <v>201570.11</v>
      </c>
      <c r="U4" s="6">
        <f>SUM(BP4:BQ4)</f>
        <v>273743.43</v>
      </c>
      <c r="V4" s="6">
        <f>SUM(BT4:BU4)</f>
        <v>219886.65</v>
      </c>
      <c r="W4" s="6">
        <f>SUM(BO4,BR4:BS4,BV4)</f>
        <v>11094.429999999998</v>
      </c>
      <c r="X4" s="6">
        <f>SUM(T4:W4)</f>
        <v>706294.62</v>
      </c>
      <c r="AA4" s="10">
        <f>'[5]100 Bars'!$G$93</f>
        <v>192349.12</v>
      </c>
      <c r="AB4" s="10">
        <f>'[5]120 Admin'!$G$93</f>
        <v>0</v>
      </c>
      <c r="AC4" s="10">
        <f>'[5]200 Ents'!$G$93</f>
        <v>190664.24999999994</v>
      </c>
      <c r="AD4" s="10">
        <f>'[5]200 Ents OH'!$G$93</f>
        <v>49931.88</v>
      </c>
      <c r="AE4" s="10"/>
      <c r="AF4" s="10">
        <f>'[5]145 Housing'!$G$95</f>
        <v>0</v>
      </c>
      <c r="AG4" s="10">
        <f>'[5]300 Retail'!$G$93</f>
        <v>317976.15999999997</v>
      </c>
      <c r="AH4" s="10">
        <f>'[5]106 Vending'!$G$93</f>
        <v>1517.32</v>
      </c>
      <c r="AI4" s="10"/>
      <c r="AJ4">
        <f>'[5]135 Adv &amp; Sponsorship'!G93</f>
        <v>0</v>
      </c>
      <c r="AK4" s="10">
        <f>SUM(AA4:AJ4)</f>
        <v>752438.72999999986</v>
      </c>
      <c r="AM4" t="s">
        <v>12</v>
      </c>
      <c r="AN4" s="10">
        <f>'[5]100 Bars'!$H$93</f>
        <v>222058.39637299624</v>
      </c>
      <c r="AO4" s="10">
        <f>'[5]120 Admin'!$H$93</f>
        <v>0</v>
      </c>
      <c r="AP4" s="10">
        <f>'[5]200 Ents'!$H$93</f>
        <v>200376.53191160355</v>
      </c>
      <c r="AQ4" s="10">
        <f>'[5]200 Ents OH'!$H$93</f>
        <v>76472.828940838488</v>
      </c>
      <c r="AR4" s="10"/>
      <c r="AS4" s="10">
        <f>'[5]145 Housing'!$H$95</f>
        <v>0</v>
      </c>
      <c r="AT4" s="10">
        <f>'[5]300 Retail'!$H$93</f>
        <v>317855.17193004023</v>
      </c>
      <c r="AU4" s="10">
        <f>'[5]106 Vending'!$H$93</f>
        <v>4297.9296077886711</v>
      </c>
      <c r="AV4" s="10"/>
      <c r="AX4" s="10">
        <f>SUM(AN4:AW4)</f>
        <v>821060.85876326717</v>
      </c>
      <c r="AZ4" t="s">
        <v>12</v>
      </c>
      <c r="BA4" s="10">
        <f>'[5]100 Bars'!$L$93</f>
        <v>201570.11</v>
      </c>
      <c r="BB4" s="10">
        <f>'[5]120 Admin'!$L$93</f>
        <v>0</v>
      </c>
      <c r="BC4" s="10">
        <f>'[5]200 Ents'!$L$93</f>
        <v>197520.09</v>
      </c>
      <c r="BD4" s="10">
        <f>'[5]200 Ents OH'!$L$93</f>
        <v>76223.34</v>
      </c>
      <c r="BE4" s="10">
        <f>'[5]135 Adv &amp; Sponsorship'!$L93</f>
        <v>0</v>
      </c>
      <c r="BF4" s="10">
        <f>'[5]145 Housing'!$L$95</f>
        <v>0</v>
      </c>
      <c r="BG4" s="10">
        <f>'[5]300 Retail'!$L$93</f>
        <v>215254.83</v>
      </c>
      <c r="BH4" s="10">
        <f>'[5]106 Vending'!$L$93</f>
        <v>4631.82</v>
      </c>
      <c r="BI4" s="10"/>
      <c r="BK4" s="10">
        <f>SUM(BA4:BJ4)</f>
        <v>695200.18999999983</v>
      </c>
      <c r="BM4" t="s">
        <v>12</v>
      </c>
      <c r="BN4" s="10">
        <f>'[5]100 Bars'!$P$93</f>
        <v>201570.11</v>
      </c>
      <c r="BO4" s="10">
        <f>'[5]120 Admin'!$P$93</f>
        <v>0</v>
      </c>
      <c r="BP4" s="10">
        <f>'[5]200 Ents'!$P$93</f>
        <v>197520.09</v>
      </c>
      <c r="BQ4" s="10">
        <f>'[5]200 Ents OH'!$P$93</f>
        <v>76223.34</v>
      </c>
      <c r="BR4" s="10">
        <f>'[5]135 Adv &amp; Sponsorship'!$P93</f>
        <v>0</v>
      </c>
      <c r="BS4" s="10">
        <f>'[5]145 Housing'!$P$95</f>
        <v>11094.429999999998</v>
      </c>
      <c r="BT4" s="10">
        <f>'[5]300 Retail'!$P$93</f>
        <v>215254.83</v>
      </c>
      <c r="BU4" s="10">
        <f>'[5]106 Vending'!$P$93</f>
        <v>4631.82</v>
      </c>
      <c r="BV4" s="10"/>
      <c r="BX4" s="10">
        <f>SUM(BN4:BW4)</f>
        <v>706294.61999999988</v>
      </c>
      <c r="BZ4" s="10">
        <f>'[5]100 Bars'!$R$93</f>
        <v>2077949.3578999995</v>
      </c>
      <c r="CA4" s="10">
        <f>'[5]120 Admin'!$R$93</f>
        <v>0</v>
      </c>
      <c r="CB4" s="10">
        <f>'[5]200 Ents'!$R$93</f>
        <v>1161804.29</v>
      </c>
      <c r="CC4" s="10">
        <f>'[5]200 Ents OH'!$R$93</f>
        <v>271863.3746518133</v>
      </c>
      <c r="CD4" s="10"/>
      <c r="CE4" s="10">
        <f>'[5]145 Housing'!$R$95</f>
        <v>61748.58</v>
      </c>
      <c r="CF4" s="10">
        <f>'[5]300 Retail'!$R$93</f>
        <v>3026297.4877723432</v>
      </c>
      <c r="CG4" s="10">
        <f>'[5]106 Vending'!$R$93</f>
        <v>38959.490842475585</v>
      </c>
      <c r="CH4" s="10"/>
      <c r="CJ4" s="10">
        <f>SUM(BZ4:CI4)</f>
        <v>6638622.5811666315</v>
      </c>
      <c r="CL4" s="10">
        <f>'[5]100 Bars'!$S$93</f>
        <v>2221653.6601099996</v>
      </c>
      <c r="CM4" s="10">
        <f>'[5]120 Admin'!$S$93</f>
        <v>0</v>
      </c>
      <c r="CN4" s="10">
        <f>'[5]200 Ents'!$S$93</f>
        <v>1245381.7</v>
      </c>
      <c r="CO4" s="10">
        <f>'[5]200 Ents OH'!$S$93</f>
        <v>318705.32436742785</v>
      </c>
      <c r="CP4" s="10"/>
      <c r="CQ4" s="10">
        <f>'[5]145 Housing'!$S$95</f>
        <v>0</v>
      </c>
      <c r="CR4" s="10">
        <f>'[5]300 Retail'!$S$93</f>
        <v>3113329.69</v>
      </c>
      <c r="CS4" s="10">
        <f>'[5]106 Vending'!$S$93</f>
        <v>42999.999999999993</v>
      </c>
      <c r="CT4" s="10"/>
      <c r="CV4" s="10">
        <f>SUM(CL4:CU4)</f>
        <v>6942070.3744774275</v>
      </c>
      <c r="CX4" s="10">
        <f>'[5]100 Bars'!$U$93</f>
        <v>2029617.84</v>
      </c>
      <c r="CY4" s="10">
        <f>'[5]120 Admin'!$U$93</f>
        <v>-950</v>
      </c>
      <c r="CZ4" s="10">
        <f>'[5]200 Ents'!$U$93</f>
        <v>1218506.6199999999</v>
      </c>
      <c r="DA4" s="10">
        <f>'[5]200 Ents OH'!$U$93</f>
        <v>283192.89</v>
      </c>
      <c r="DB4" s="10">
        <f>'[5]135 Adv &amp; Sponsorship'!U93</f>
        <v>29556.73</v>
      </c>
      <c r="DC4" s="10">
        <f>'[5]145 Housing'!$U$95</f>
        <v>0</v>
      </c>
      <c r="DD4" s="10">
        <f>'[5]300 Retail'!$U$93</f>
        <v>3003998.43</v>
      </c>
      <c r="DE4" s="10">
        <f>'[5]106 Vending'!$U$93</f>
        <v>32772.829999999994</v>
      </c>
      <c r="DF4" s="10"/>
      <c r="DH4" s="10">
        <f>SUM(CX4:DG4)</f>
        <v>6596695.3399999999</v>
      </c>
      <c r="DJ4" s="10">
        <f>'[5]100 Bars'!$V$93</f>
        <v>2221653.6601100001</v>
      </c>
      <c r="DK4" s="10">
        <f>'[5]120 Admin'!$V$93</f>
        <v>0</v>
      </c>
      <c r="DL4" s="10">
        <f>'[5]200 Ents'!$V$93</f>
        <v>1245381.7</v>
      </c>
      <c r="DM4" s="10">
        <f>'[5]200 Ents OH'!$V$93</f>
        <v>318704.96000000002</v>
      </c>
      <c r="DN4" s="10"/>
      <c r="DO4" s="10">
        <f>'[5]145 Housing'!$V$95</f>
        <v>31000</v>
      </c>
      <c r="DP4" s="10">
        <f>'[5]300 Retail'!$V$93</f>
        <v>3113329.69</v>
      </c>
      <c r="DQ4" s="10">
        <f>'[5]106 Vending'!$V$93</f>
        <v>43000</v>
      </c>
      <c r="DR4" s="10"/>
      <c r="DT4" s="10">
        <f>SUM(DJ4:DS4)</f>
        <v>6973070.0101100001</v>
      </c>
    </row>
    <row r="5" spans="1:124">
      <c r="A5" t="s">
        <v>13</v>
      </c>
      <c r="B5" s="6">
        <f>'[5]100 Bars'!$G$155</f>
        <v>-50249.9</v>
      </c>
      <c r="C5" s="6">
        <f>SUM(AC5:AD5)</f>
        <v>-64735.75</v>
      </c>
      <c r="D5" s="6">
        <f>AG5+AH5</f>
        <v>-224353.37999999995</v>
      </c>
      <c r="E5" s="6">
        <f>SUM(AB5,AE5,AF5,AI5)</f>
        <v>0</v>
      </c>
      <c r="F5" s="6">
        <f>SUM(B5:E5)</f>
        <v>-339339.02999999991</v>
      </c>
      <c r="H5" s="6">
        <f>AN5</f>
        <v>-66562.23573952583</v>
      </c>
      <c r="I5" s="6">
        <f>SUM(AP5:AQ5)</f>
        <v>-75253.828142612168</v>
      </c>
      <c r="J5" s="6">
        <f>AT5+AU5</f>
        <v>-225220.56235348491</v>
      </c>
      <c r="K5" s="6">
        <f>SUM(AO5,AR5,AS5,AV5)</f>
        <v>0</v>
      </c>
      <c r="L5" s="6">
        <f>SUM(H5:K5)</f>
        <v>-367036.62623562291</v>
      </c>
      <c r="N5" s="6">
        <f>BA5</f>
        <v>-35635.550000000003</v>
      </c>
      <c r="O5" s="6">
        <f>SUM(BC5:BD5)</f>
        <v>-82239.900000000009</v>
      </c>
      <c r="P5" s="6">
        <f>SUM(BG5:BH5)</f>
        <v>-146318.65</v>
      </c>
      <c r="Q5" s="6">
        <f>SUM(BB5,BE5,BF5,BI5)</f>
        <v>0</v>
      </c>
      <c r="R5" s="6">
        <f>SUM(N5:Q5)</f>
        <v>-264194.09999999998</v>
      </c>
      <c r="T5" s="6">
        <f>BN5</f>
        <v>-35635.550000000003</v>
      </c>
      <c r="U5" s="6">
        <f>SUM(BP5:BQ5)</f>
        <v>-82239.900000000009</v>
      </c>
      <c r="V5" s="6">
        <f>SUM(BT5:BU5)</f>
        <v>-146318.65</v>
      </c>
      <c r="W5" s="6">
        <f>SUM(BO5,BR5:BS5,BV5)</f>
        <v>-66.680000000000007</v>
      </c>
      <c r="X5" s="6">
        <f>SUM(T5:W5)</f>
        <v>-264260.77999999997</v>
      </c>
      <c r="AA5" s="6">
        <f>'[5]100 Bars'!$G$155</f>
        <v>-50249.9</v>
      </c>
      <c r="AB5" s="6">
        <f>'[5]120 Admin'!$G$154</f>
        <v>0</v>
      </c>
      <c r="AC5" s="6">
        <f>'[5]200 Ents'!$G$154</f>
        <v>-62875.49</v>
      </c>
      <c r="AD5" s="6">
        <f>'[5]200 Ents OH'!$G$154</f>
        <v>-1860.26</v>
      </c>
      <c r="AE5" s="6"/>
      <c r="AF5" s="6">
        <f>'[5]145 Housing'!$G$156</f>
        <v>0</v>
      </c>
      <c r="AG5" s="6">
        <f>'[5]300 Retail'!$G$155</f>
        <v>-221809.41999999995</v>
      </c>
      <c r="AH5" s="6">
        <f>'[5]106 Vending'!$G$154</f>
        <v>-2543.96</v>
      </c>
      <c r="AI5" s="6">
        <f>'[5]130 Premises'!$G$154</f>
        <v>0</v>
      </c>
      <c r="AK5" s="6">
        <f>SUM(AA5:AJ5)</f>
        <v>-339339.02999999997</v>
      </c>
      <c r="AM5" t="s">
        <v>13</v>
      </c>
      <c r="AN5" s="6">
        <f>'[5]100 Bars'!$H$155</f>
        <v>-66562.23573952583</v>
      </c>
      <c r="AO5" s="6">
        <f>'[5]120 Admin'!$H$154</f>
        <v>0</v>
      </c>
      <c r="AP5" s="6">
        <f>'[5]200 Ents'!$H$154</f>
        <v>-62940.218059485254</v>
      </c>
      <c r="AQ5" s="6">
        <f>'[5]200 Ents OH'!$H$154</f>
        <v>-12313.610083126918</v>
      </c>
      <c r="AR5" s="6"/>
      <c r="AS5" s="6">
        <f>'[5]145 Housing'!$H$156</f>
        <v>0</v>
      </c>
      <c r="AT5" s="6">
        <f>'[5]300 Retail'!$H$155</f>
        <v>-224121.09198870175</v>
      </c>
      <c r="AU5" s="6">
        <f>'[5]106 Vending'!$H$154</f>
        <v>-1099.4703647831484</v>
      </c>
      <c r="AV5" s="6">
        <f>'[5]130 Premises'!$H$154</f>
        <v>0</v>
      </c>
      <c r="AX5" s="6">
        <f>SUM(AN5:AW5)</f>
        <v>-367036.62623562285</v>
      </c>
      <c r="AZ5" t="s">
        <v>13</v>
      </c>
      <c r="BA5" s="6">
        <f>'[5]100 Bars'!$L$155</f>
        <v>-35635.550000000003</v>
      </c>
      <c r="BB5" s="6">
        <f>'[5]120 Admin'!$L$154</f>
        <v>0</v>
      </c>
      <c r="BC5" s="6">
        <f>'[5]200 Ents'!$L$154</f>
        <v>-67111.87000000001</v>
      </c>
      <c r="BD5" s="6">
        <f>'[5]200 Ents OH'!$L$154</f>
        <v>-15128.029999999999</v>
      </c>
      <c r="BE5" s="6">
        <f>'[5]135 Adv &amp; Sponsorship'!L154</f>
        <v>0</v>
      </c>
      <c r="BF5" s="6">
        <f>'[5]145 Housing'!$L$156</f>
        <v>0</v>
      </c>
      <c r="BG5" s="6">
        <f>'[5]300 Retail'!$L$155</f>
        <v>-144591.03</v>
      </c>
      <c r="BH5" s="6">
        <f>'[5]106 Vending'!$L$154</f>
        <v>-1727.62</v>
      </c>
      <c r="BI5" s="6">
        <f>'[5]130 Premises'!$L$154</f>
        <v>0</v>
      </c>
      <c r="BK5" s="6">
        <f>SUM(BA5:BJ5)</f>
        <v>-264194.09999999998</v>
      </c>
      <c r="BM5" t="s">
        <v>13</v>
      </c>
      <c r="BN5" s="6">
        <f>'[5]100 Bars'!$P$155</f>
        <v>-35635.550000000003</v>
      </c>
      <c r="BO5" s="6">
        <f>'[5]120 Admin'!$P$154</f>
        <v>0</v>
      </c>
      <c r="BP5" s="6">
        <f>'[5]200 Ents'!$P$154</f>
        <v>-67111.87000000001</v>
      </c>
      <c r="BQ5" s="6">
        <f>'[5]200 Ents OH'!$P$154</f>
        <v>-15128.029999999999</v>
      </c>
      <c r="BR5" s="6">
        <f>'[5]135 Adv &amp; Sponsorship'!Y154</f>
        <v>0</v>
      </c>
      <c r="BS5" s="6">
        <f>'[5]145 Housing'!$P$156</f>
        <v>-66.680000000000007</v>
      </c>
      <c r="BT5" s="6">
        <f>'[5]300 Retail'!$P$155</f>
        <v>-144591.03</v>
      </c>
      <c r="BU5" s="6">
        <f>'[5]106 Vending'!$P$154</f>
        <v>-1727.62</v>
      </c>
      <c r="BV5" s="6">
        <f>'[5]130 Premises'!$P$154</f>
        <v>0</v>
      </c>
      <c r="BX5" s="6">
        <f>SUM(BN5:BW5)</f>
        <v>-264260.78000000003</v>
      </c>
      <c r="BZ5" s="6">
        <f>'[5]100 Bars'!$R$155</f>
        <v>-583814.29093166883</v>
      </c>
      <c r="CA5" s="6">
        <f>'[5]120 Admin'!$R$154</f>
        <v>0</v>
      </c>
      <c r="CB5" s="6">
        <f>'[5]200 Ents'!$R$154</f>
        <v>-402651.57</v>
      </c>
      <c r="CC5" s="6">
        <f>'[5]200 Ents OH'!$R$154</f>
        <v>-39995.679545586841</v>
      </c>
      <c r="CD5" s="6"/>
      <c r="CE5" s="6">
        <f>'[5]145 Housing'!$R$156</f>
        <v>-7.839999999999975</v>
      </c>
      <c r="CF5" s="6">
        <f>'[5]300 Retail'!$R$155</f>
        <v>-2125660.0261658994</v>
      </c>
      <c r="CG5" s="6">
        <f>'[5]106 Vending'!$R$154</f>
        <v>-10488.817710618896</v>
      </c>
      <c r="CH5" s="6">
        <f>'[5]130 Premises'!$R$154</f>
        <v>-1219.73</v>
      </c>
      <c r="CJ5" s="6">
        <f>SUM(BZ5:CI5)</f>
        <v>-3163837.954353774</v>
      </c>
      <c r="CL5" s="6">
        <f>'[5]100 Bars'!$S$155</f>
        <v>-665942.99999999988</v>
      </c>
      <c r="CM5" s="6">
        <f>'[5]120 Admin'!$S$154</f>
        <v>0</v>
      </c>
      <c r="CN5" s="6">
        <f>'[5]200 Ents'!$S$154</f>
        <v>-494136.36</v>
      </c>
      <c r="CO5" s="6">
        <f>'[5]200 Ents OH'!$S$154</f>
        <v>-43174.934045759604</v>
      </c>
      <c r="CP5" s="6"/>
      <c r="CQ5" s="6">
        <f>'[5]145 Housing'!$S$156</f>
        <v>0</v>
      </c>
      <c r="CR5" s="6">
        <f>'[5]300 Retail'!$S$155</f>
        <v>-2195222.5776499989</v>
      </c>
      <c r="CS5" s="6">
        <f>'[5]106 Vending'!$S$154</f>
        <v>-11000</v>
      </c>
      <c r="CT5" s="6">
        <f>'[5]130 Premises'!$S$154</f>
        <v>0</v>
      </c>
      <c r="CV5" s="6">
        <f>SUM(CL5:CU5)</f>
        <v>-3409476.8716957583</v>
      </c>
      <c r="CX5" s="6">
        <f>'[5]100 Bars'!$U$155</f>
        <v>-623466.2433333334</v>
      </c>
      <c r="CY5" s="6">
        <f>'[5]120 Admin'!$U$154</f>
        <v>0</v>
      </c>
      <c r="CZ5" s="6">
        <f>'[5]200 Ents'!$U$154</f>
        <v>-437262.01999999996</v>
      </c>
      <c r="DA5" s="6">
        <f>'[5]200 Ents OH'!$U$154</f>
        <v>-51235.85</v>
      </c>
      <c r="DB5" s="6">
        <f>'[5]135 Adv &amp; Sponsorship'!U154</f>
        <v>0</v>
      </c>
      <c r="DC5" s="6">
        <f>'[5]145 Housing'!$U$156</f>
        <v>0</v>
      </c>
      <c r="DD5" s="6">
        <f>'[5]300 Retail'!$U$155</f>
        <v>-2132555.0999999992</v>
      </c>
      <c r="DE5" s="6">
        <f>'[5]106 Vending'!$U$154</f>
        <v>-11040.97</v>
      </c>
      <c r="DF5" s="6">
        <f>'[5]130 Premises'!$U$154</f>
        <v>-1219.73</v>
      </c>
      <c r="DH5" s="6">
        <f>SUM(CX5:DG5)</f>
        <v>-3256779.9133333331</v>
      </c>
      <c r="DJ5" s="6">
        <f>'[5]100 Bars'!$V$155</f>
        <v>-665943</v>
      </c>
      <c r="DK5" s="6">
        <f>'[5]120 Admin'!$V$154</f>
        <v>0</v>
      </c>
      <c r="DL5" s="6">
        <f>'[5]200 Ents'!$V$154</f>
        <v>-494136.36</v>
      </c>
      <c r="DM5" s="6">
        <f>'[5]200 Ents OH'!$V$154</f>
        <v>-43174.73</v>
      </c>
      <c r="DN5" s="6"/>
      <c r="DO5" s="6">
        <f>'[5]145 Housing'!$V$156</f>
        <v>-500</v>
      </c>
      <c r="DP5" s="6">
        <f>'[5]300 Retail'!$V$155</f>
        <v>-2195222.5776499989</v>
      </c>
      <c r="DQ5" s="6">
        <f>'[5]106 Vending'!$V$154</f>
        <v>-11000</v>
      </c>
      <c r="DR5" s="6">
        <f>'[5]130 Premises'!$V$154</f>
        <v>0</v>
      </c>
      <c r="DT5" s="6">
        <f>SUM(DJ5:DS5)</f>
        <v>-3409976.6676499988</v>
      </c>
    </row>
    <row r="6" spans="1:124">
      <c r="A6" t="s">
        <v>14</v>
      </c>
      <c r="B6" s="8">
        <f t="shared" ref="B6:F6" si="0">SUM(B4:B5)</f>
        <v>142099.22</v>
      </c>
      <c r="C6" s="8">
        <f t="shared" si="0"/>
        <v>175860.37999999995</v>
      </c>
      <c r="D6" s="8">
        <f t="shared" si="0"/>
        <v>95140.100000000035</v>
      </c>
      <c r="E6" s="8">
        <f t="shared" si="0"/>
        <v>0</v>
      </c>
      <c r="F6" s="8">
        <f t="shared" si="0"/>
        <v>413099.70000000007</v>
      </c>
      <c r="H6" s="8">
        <f t="shared" ref="H6:L6" si="1">SUM(H4:H5)</f>
        <v>155496.1606334704</v>
      </c>
      <c r="I6" s="8">
        <f t="shared" si="1"/>
        <v>201595.53270982986</v>
      </c>
      <c r="J6" s="8">
        <f t="shared" si="1"/>
        <v>96932.539184344001</v>
      </c>
      <c r="K6" s="8">
        <f t="shared" si="1"/>
        <v>0</v>
      </c>
      <c r="L6" s="8">
        <f t="shared" si="1"/>
        <v>454024.23252764426</v>
      </c>
      <c r="N6" s="8">
        <f t="shared" ref="N6:R6" si="2">SUM(N4:N5)</f>
        <v>165934.56</v>
      </c>
      <c r="O6" s="8">
        <f t="shared" si="2"/>
        <v>191503.52999999997</v>
      </c>
      <c r="P6" s="8">
        <f t="shared" si="2"/>
        <v>73568</v>
      </c>
      <c r="Q6" s="8">
        <f t="shared" si="2"/>
        <v>0</v>
      </c>
      <c r="R6" s="8">
        <f t="shared" si="2"/>
        <v>431006.08999999997</v>
      </c>
      <c r="T6" s="8">
        <f t="shared" ref="T6:X6" si="3">SUM(T4:T5)</f>
        <v>165934.56</v>
      </c>
      <c r="U6" s="8">
        <f t="shared" si="3"/>
        <v>191503.52999999997</v>
      </c>
      <c r="V6" s="8">
        <f t="shared" si="3"/>
        <v>73568</v>
      </c>
      <c r="W6" s="8">
        <f t="shared" si="3"/>
        <v>11027.749999999998</v>
      </c>
      <c r="X6" s="8">
        <f t="shared" si="3"/>
        <v>442033.84</v>
      </c>
      <c r="AA6" s="8">
        <f t="shared" ref="AA6:AK6" si="4">SUM(AA4:AA5)</f>
        <v>142099.22</v>
      </c>
      <c r="AB6" s="8">
        <f t="shared" si="4"/>
        <v>0</v>
      </c>
      <c r="AC6" s="8">
        <f t="shared" si="4"/>
        <v>127788.75999999995</v>
      </c>
      <c r="AD6" s="8">
        <f t="shared" si="4"/>
        <v>48071.619999999995</v>
      </c>
      <c r="AE6" s="8">
        <f t="shared" si="4"/>
        <v>0</v>
      </c>
      <c r="AF6" s="8">
        <f t="shared" si="4"/>
        <v>0</v>
      </c>
      <c r="AG6" s="8">
        <f t="shared" si="4"/>
        <v>96166.74000000002</v>
      </c>
      <c r="AH6" s="8">
        <f t="shared" si="4"/>
        <v>-1026.6400000000001</v>
      </c>
      <c r="AI6" s="11">
        <f t="shared" si="4"/>
        <v>0</v>
      </c>
      <c r="AJ6" s="8">
        <f t="shared" si="4"/>
        <v>0</v>
      </c>
      <c r="AK6" s="8">
        <f t="shared" si="4"/>
        <v>413099.6999999999</v>
      </c>
      <c r="AM6" t="s">
        <v>14</v>
      </c>
      <c r="AN6" s="8">
        <f t="shared" ref="AN6:AX6" si="5">SUM(AN4:AN5)</f>
        <v>155496.1606334704</v>
      </c>
      <c r="AO6" s="8">
        <f t="shared" si="5"/>
        <v>0</v>
      </c>
      <c r="AP6" s="8">
        <f t="shared" si="5"/>
        <v>137436.3138521183</v>
      </c>
      <c r="AQ6" s="8">
        <f t="shared" si="5"/>
        <v>64159.218857711574</v>
      </c>
      <c r="AR6" s="8">
        <f t="shared" si="5"/>
        <v>0</v>
      </c>
      <c r="AS6" s="8">
        <f t="shared" si="5"/>
        <v>0</v>
      </c>
      <c r="AT6" s="8">
        <f t="shared" si="5"/>
        <v>93734.079941338481</v>
      </c>
      <c r="AU6" s="8">
        <f t="shared" si="5"/>
        <v>3198.4592430055227</v>
      </c>
      <c r="AV6" s="11">
        <f t="shared" si="5"/>
        <v>0</v>
      </c>
      <c r="AW6" s="8">
        <f t="shared" si="5"/>
        <v>0</v>
      </c>
      <c r="AX6" s="8">
        <f t="shared" si="5"/>
        <v>454024.23252764432</v>
      </c>
      <c r="AZ6" t="s">
        <v>14</v>
      </c>
      <c r="BA6" s="8">
        <f t="shared" ref="BA6:BK6" si="6">SUM(BA4:BA5)</f>
        <v>165934.56</v>
      </c>
      <c r="BB6" s="8">
        <f t="shared" si="6"/>
        <v>0</v>
      </c>
      <c r="BC6" s="8">
        <f t="shared" si="6"/>
        <v>130408.21999999999</v>
      </c>
      <c r="BD6" s="8">
        <f t="shared" si="6"/>
        <v>61095.31</v>
      </c>
      <c r="BE6" s="8">
        <f t="shared" si="6"/>
        <v>0</v>
      </c>
      <c r="BF6" s="8">
        <f t="shared" si="6"/>
        <v>0</v>
      </c>
      <c r="BG6" s="8">
        <f t="shared" si="6"/>
        <v>70663.799999999988</v>
      </c>
      <c r="BH6" s="8">
        <f t="shared" si="6"/>
        <v>2904.2</v>
      </c>
      <c r="BI6" s="11">
        <f t="shared" si="6"/>
        <v>0</v>
      </c>
      <c r="BJ6" s="8">
        <f t="shared" si="6"/>
        <v>0</v>
      </c>
      <c r="BK6" s="8">
        <f t="shared" si="6"/>
        <v>431006.08999999985</v>
      </c>
      <c r="BM6" t="s">
        <v>14</v>
      </c>
      <c r="BN6" s="8">
        <f t="shared" ref="BN6:BX6" si="7">SUM(BN4:BN5)</f>
        <v>165934.56</v>
      </c>
      <c r="BO6" s="8">
        <f t="shared" si="7"/>
        <v>0</v>
      </c>
      <c r="BP6" s="8">
        <f t="shared" si="7"/>
        <v>130408.21999999999</v>
      </c>
      <c r="BQ6" s="8">
        <f t="shared" si="7"/>
        <v>61095.31</v>
      </c>
      <c r="BR6" s="8">
        <f t="shared" si="7"/>
        <v>0</v>
      </c>
      <c r="BS6" s="8">
        <f t="shared" si="7"/>
        <v>11027.749999999998</v>
      </c>
      <c r="BT6" s="8">
        <f t="shared" si="7"/>
        <v>70663.799999999988</v>
      </c>
      <c r="BU6" s="8">
        <f t="shared" si="7"/>
        <v>2904.2</v>
      </c>
      <c r="BV6" s="11">
        <f t="shared" si="7"/>
        <v>0</v>
      </c>
      <c r="BW6" s="8">
        <f t="shared" si="7"/>
        <v>0</v>
      </c>
      <c r="BX6" s="8">
        <f t="shared" si="7"/>
        <v>442033.83999999985</v>
      </c>
      <c r="BZ6" s="8">
        <f t="shared" ref="BZ6:CJ6" si="8">SUM(BZ4:BZ5)</f>
        <v>1494135.0669683306</v>
      </c>
      <c r="CA6" s="8">
        <f t="shared" si="8"/>
        <v>0</v>
      </c>
      <c r="CB6" s="8">
        <f t="shared" si="8"/>
        <v>759152.72</v>
      </c>
      <c r="CC6" s="8">
        <f t="shared" si="8"/>
        <v>231867.69510622646</v>
      </c>
      <c r="CD6" s="8">
        <f t="shared" si="8"/>
        <v>0</v>
      </c>
      <c r="CE6" s="8">
        <f t="shared" si="8"/>
        <v>61740.740000000005</v>
      </c>
      <c r="CF6" s="8">
        <f t="shared" si="8"/>
        <v>900637.46160644386</v>
      </c>
      <c r="CG6" s="8">
        <f t="shared" si="8"/>
        <v>28470.673131856689</v>
      </c>
      <c r="CH6" s="11">
        <f t="shared" si="8"/>
        <v>-1219.73</v>
      </c>
      <c r="CI6" s="8">
        <f t="shared" si="8"/>
        <v>0</v>
      </c>
      <c r="CJ6" s="8">
        <f t="shared" si="8"/>
        <v>3474784.6268128576</v>
      </c>
      <c r="CL6" s="8">
        <f t="shared" ref="CL6:CV6" si="9">SUM(CL4:CL5)</f>
        <v>1555710.6601099996</v>
      </c>
      <c r="CM6" s="8">
        <f t="shared" si="9"/>
        <v>0</v>
      </c>
      <c r="CN6" s="8">
        <f t="shared" si="9"/>
        <v>751245.34</v>
      </c>
      <c r="CO6" s="8">
        <f t="shared" si="9"/>
        <v>275530.39032166824</v>
      </c>
      <c r="CP6" s="8">
        <f t="shared" si="9"/>
        <v>0</v>
      </c>
      <c r="CQ6" s="8">
        <f t="shared" si="9"/>
        <v>0</v>
      </c>
      <c r="CR6" s="8">
        <f t="shared" si="9"/>
        <v>918107.112350001</v>
      </c>
      <c r="CS6" s="8">
        <f t="shared" si="9"/>
        <v>31999.999999999993</v>
      </c>
      <c r="CT6" s="11">
        <f t="shared" si="9"/>
        <v>0</v>
      </c>
      <c r="CU6" s="8">
        <f t="shared" si="9"/>
        <v>0</v>
      </c>
      <c r="CV6" s="8">
        <f t="shared" si="9"/>
        <v>3532593.5027816691</v>
      </c>
      <c r="CX6" s="8">
        <f t="shared" ref="CX6:DH6" si="10">SUM(CX4:CX5)</f>
        <v>1406151.5966666667</v>
      </c>
      <c r="CY6" s="8">
        <f t="shared" si="10"/>
        <v>-950</v>
      </c>
      <c r="CZ6" s="8">
        <f t="shared" si="10"/>
        <v>781244.59999999986</v>
      </c>
      <c r="DA6" s="8">
        <f t="shared" si="10"/>
        <v>231957.04</v>
      </c>
      <c r="DB6" s="8">
        <f t="shared" si="10"/>
        <v>29556.73</v>
      </c>
      <c r="DC6" s="8">
        <f t="shared" si="10"/>
        <v>0</v>
      </c>
      <c r="DD6" s="8">
        <f t="shared" si="10"/>
        <v>871443.33000000101</v>
      </c>
      <c r="DE6" s="8">
        <f t="shared" si="10"/>
        <v>21731.859999999993</v>
      </c>
      <c r="DF6" s="11">
        <f t="shared" si="10"/>
        <v>-1219.73</v>
      </c>
      <c r="DG6" s="8">
        <f t="shared" si="10"/>
        <v>0</v>
      </c>
      <c r="DH6" s="8">
        <f t="shared" si="10"/>
        <v>3339915.4266666668</v>
      </c>
      <c r="DJ6" s="8">
        <f t="shared" ref="DJ6:DT6" si="11">SUM(DJ4:DJ5)</f>
        <v>1555710.6601100001</v>
      </c>
      <c r="DK6" s="8">
        <f t="shared" si="11"/>
        <v>0</v>
      </c>
      <c r="DL6" s="8">
        <f t="shared" si="11"/>
        <v>751245.34</v>
      </c>
      <c r="DM6" s="8">
        <f t="shared" si="11"/>
        <v>275530.23000000004</v>
      </c>
      <c r="DN6" s="8">
        <f t="shared" si="11"/>
        <v>0</v>
      </c>
      <c r="DO6" s="8">
        <f t="shared" si="11"/>
        <v>30500</v>
      </c>
      <c r="DP6" s="8">
        <f t="shared" si="11"/>
        <v>918107.112350001</v>
      </c>
      <c r="DQ6" s="8">
        <f t="shared" si="11"/>
        <v>32000</v>
      </c>
      <c r="DR6" s="11">
        <f t="shared" si="11"/>
        <v>0</v>
      </c>
      <c r="DS6" s="8">
        <f t="shared" si="11"/>
        <v>0</v>
      </c>
      <c r="DT6" s="8">
        <f t="shared" si="11"/>
        <v>3563093.3424600014</v>
      </c>
    </row>
    <row r="7" spans="1:124">
      <c r="A7" t="s">
        <v>15</v>
      </c>
      <c r="B7" s="9">
        <f t="shared" ref="B7:F7" si="12">B6/B4</f>
        <v>0.73875679805553573</v>
      </c>
      <c r="C7" s="9">
        <f t="shared" si="12"/>
        <v>0.73093602960280357</v>
      </c>
      <c r="D7" s="9">
        <f t="shared" si="12"/>
        <v>0.29778416761431264</v>
      </c>
      <c r="E7" s="9" t="e">
        <f t="shared" si="12"/>
        <v>#DIV/0!</v>
      </c>
      <c r="F7" s="9">
        <f t="shared" si="12"/>
        <v>0.54901440280725589</v>
      </c>
      <c r="H7" s="9">
        <f t="shared" ref="H7:L7" si="13">H6/H4</f>
        <v>0.70024895781144059</v>
      </c>
      <c r="I7" s="9">
        <f t="shared" si="13"/>
        <v>0.72817770678285321</v>
      </c>
      <c r="J7" s="9">
        <f t="shared" si="13"/>
        <v>0.30088966619171809</v>
      </c>
      <c r="K7" s="9" t="e">
        <f t="shared" si="13"/>
        <v>#DIV/0!</v>
      </c>
      <c r="L7" s="9">
        <f t="shared" si="13"/>
        <v>0.55297269097874635</v>
      </c>
      <c r="N7" s="9">
        <f t="shared" ref="N7:R7" si="14">N6/N4</f>
        <v>0.82321014757594768</v>
      </c>
      <c r="O7" s="9">
        <f t="shared" si="14"/>
        <v>0.69957306372613204</v>
      </c>
      <c r="P7" s="9">
        <f t="shared" si="14"/>
        <v>0.33457238081529733</v>
      </c>
      <c r="Q7" s="9" t="e">
        <f t="shared" si="14"/>
        <v>#DIV/0!</v>
      </c>
      <c r="R7" s="9">
        <f t="shared" si="14"/>
        <v>0.61997406818890544</v>
      </c>
      <c r="T7" s="9">
        <f t="shared" ref="T7:X7" si="15">T6/T4</f>
        <v>0.82321014757594768</v>
      </c>
      <c r="U7" s="9">
        <f t="shared" si="15"/>
        <v>0.69957306372613204</v>
      </c>
      <c r="V7" s="9">
        <f t="shared" si="15"/>
        <v>0.33457238081529733</v>
      </c>
      <c r="W7" s="9">
        <f t="shared" si="15"/>
        <v>0.99398977685198786</v>
      </c>
      <c r="X7" s="9">
        <f t="shared" si="15"/>
        <v>0.6258490826391967</v>
      </c>
      <c r="AA7" s="9">
        <f t="shared" ref="AA7:AH7" si="16">AA6/AA4</f>
        <v>0.73875679805553573</v>
      </c>
      <c r="AB7" s="9" t="e">
        <f t="shared" si="16"/>
        <v>#DIV/0!</v>
      </c>
      <c r="AC7" s="9">
        <f t="shared" si="16"/>
        <v>0.6702292642695209</v>
      </c>
      <c r="AD7" s="9">
        <f t="shared" si="16"/>
        <v>0.96274404248347945</v>
      </c>
      <c r="AE7" s="9" t="e">
        <f t="shared" si="16"/>
        <v>#DIV/0!</v>
      </c>
      <c r="AF7" s="9" t="e">
        <f t="shared" si="16"/>
        <v>#DIV/0!</v>
      </c>
      <c r="AG7" s="9">
        <f t="shared" si="16"/>
        <v>0.30243380510035728</v>
      </c>
      <c r="AH7" s="9">
        <f t="shared" si="16"/>
        <v>-0.67661403000026377</v>
      </c>
      <c r="AI7" s="10"/>
      <c r="AJ7" s="10"/>
      <c r="AK7" s="9">
        <f>AK6/AK4</f>
        <v>0.54901440280725577</v>
      </c>
      <c r="AM7" t="s">
        <v>15</v>
      </c>
      <c r="AN7" s="9">
        <f t="shared" ref="AN7:AU7" si="17">AN6/AN4</f>
        <v>0.70024895781144059</v>
      </c>
      <c r="AO7" s="9" t="e">
        <f t="shared" si="17"/>
        <v>#DIV/0!</v>
      </c>
      <c r="AP7" s="9">
        <f t="shared" si="17"/>
        <v>0.68589027138541636</v>
      </c>
      <c r="AQ7" s="9">
        <f t="shared" si="17"/>
        <v>0.83898058625955807</v>
      </c>
      <c r="AR7" s="9" t="e">
        <f t="shared" si="17"/>
        <v>#DIV/0!</v>
      </c>
      <c r="AS7" s="9" t="e">
        <f t="shared" si="17"/>
        <v>#DIV/0!</v>
      </c>
      <c r="AT7" s="9">
        <f t="shared" si="17"/>
        <v>0.29489556319684268</v>
      </c>
      <c r="AU7" s="9">
        <f t="shared" si="17"/>
        <v>0.7441860465116279</v>
      </c>
      <c r="AV7" s="10"/>
      <c r="AW7" s="10"/>
      <c r="AX7" s="9">
        <f>AX6/AX4</f>
        <v>0.55297269097874646</v>
      </c>
      <c r="AZ7" t="s">
        <v>15</v>
      </c>
      <c r="BA7" s="9">
        <f t="shared" ref="BA7:BH7" si="18">BA6/BA4</f>
        <v>0.82321014757594768</v>
      </c>
      <c r="BB7" s="9" t="e">
        <f t="shared" si="18"/>
        <v>#DIV/0!</v>
      </c>
      <c r="BC7" s="9">
        <f t="shared" si="18"/>
        <v>0.66022762545318803</v>
      </c>
      <c r="BD7" s="9">
        <f t="shared" si="18"/>
        <v>0.80153021371144328</v>
      </c>
      <c r="BE7" s="9" t="e">
        <f t="shared" si="18"/>
        <v>#DIV/0!</v>
      </c>
      <c r="BF7" s="9" t="e">
        <f t="shared" si="18"/>
        <v>#DIV/0!</v>
      </c>
      <c r="BG7" s="9">
        <f t="shared" si="18"/>
        <v>0.32827974173680557</v>
      </c>
      <c r="BH7" s="9">
        <f t="shared" si="18"/>
        <v>0.62701054876916629</v>
      </c>
      <c r="BI7" s="10"/>
      <c r="BJ7" s="10"/>
      <c r="BK7" s="9">
        <f>BK6/BK4</f>
        <v>0.61997406818890533</v>
      </c>
      <c r="BM7" t="s">
        <v>15</v>
      </c>
      <c r="BN7" s="9">
        <f t="shared" ref="BN7:BU7" si="19">BN6/BN4</f>
        <v>0.82321014757594768</v>
      </c>
      <c r="BO7" s="9" t="e">
        <f t="shared" si="19"/>
        <v>#DIV/0!</v>
      </c>
      <c r="BP7" s="9">
        <f t="shared" si="19"/>
        <v>0.66022762545318803</v>
      </c>
      <c r="BQ7" s="9">
        <f t="shared" si="19"/>
        <v>0.80153021371144328</v>
      </c>
      <c r="BR7" s="9" t="e">
        <f t="shared" si="19"/>
        <v>#DIV/0!</v>
      </c>
      <c r="BS7" s="9">
        <f t="shared" si="19"/>
        <v>0.99398977685198786</v>
      </c>
      <c r="BT7" s="9">
        <f t="shared" si="19"/>
        <v>0.32827974173680557</v>
      </c>
      <c r="BU7" s="9">
        <f t="shared" si="19"/>
        <v>0.62701054876916629</v>
      </c>
      <c r="BV7" s="10"/>
      <c r="BW7" s="10"/>
      <c r="BX7" s="9">
        <f>BX6/BX4</f>
        <v>0.62584908263919659</v>
      </c>
      <c r="BZ7" s="9">
        <f t="shared" ref="BZ7:CG7" si="20">BZ6/BZ4</f>
        <v>0.71904306102932236</v>
      </c>
      <c r="CA7" s="9" t="e">
        <f t="shared" si="20"/>
        <v>#DIV/0!</v>
      </c>
      <c r="CB7" s="9">
        <f t="shared" si="20"/>
        <v>0.65342564710274909</v>
      </c>
      <c r="CC7" s="9">
        <f t="shared" si="20"/>
        <v>0.85288316384356311</v>
      </c>
      <c r="CD7" s="9" t="e">
        <f t="shared" si="20"/>
        <v>#DIV/0!</v>
      </c>
      <c r="CE7" s="9">
        <f t="shared" si="20"/>
        <v>0.99987303351753198</v>
      </c>
      <c r="CF7" s="9">
        <f t="shared" si="20"/>
        <v>0.29760374359937852</v>
      </c>
      <c r="CG7" s="9">
        <f t="shared" si="20"/>
        <v>0.73077631447936009</v>
      </c>
      <c r="CH7" s="10"/>
      <c r="CI7" s="10"/>
      <c r="CJ7" s="9">
        <f>CJ6/CJ4</f>
        <v>0.52341951727616065</v>
      </c>
      <c r="CL7" s="9">
        <f t="shared" ref="CL7:CS7" si="21">CL6/CL4</f>
        <v>0.70024895781144059</v>
      </c>
      <c r="CM7" s="9" t="e">
        <f t="shared" si="21"/>
        <v>#DIV/0!</v>
      </c>
      <c r="CN7" s="9">
        <f t="shared" si="21"/>
        <v>0.60322497110725171</v>
      </c>
      <c r="CO7" s="9">
        <f t="shared" si="21"/>
        <v>0.86453023923759664</v>
      </c>
      <c r="CP7" s="9" t="e">
        <f t="shared" si="21"/>
        <v>#DIV/0!</v>
      </c>
      <c r="CQ7" s="9" t="e">
        <f t="shared" si="21"/>
        <v>#DIV/0!</v>
      </c>
      <c r="CR7" s="9">
        <f t="shared" si="21"/>
        <v>0.29489556319684246</v>
      </c>
      <c r="CS7" s="9">
        <f t="shared" si="21"/>
        <v>0.7441860465116279</v>
      </c>
      <c r="CT7" s="10"/>
      <c r="CU7" s="10"/>
      <c r="CV7" s="9">
        <f>CV6/CV4</f>
        <v>0.5088674289113051</v>
      </c>
      <c r="CX7" s="9">
        <f t="shared" ref="CX7:DE7" si="22">CX6/CX4</f>
        <v>0.69281594246662048</v>
      </c>
      <c r="CY7" s="9">
        <f t="shared" si="22"/>
        <v>1</v>
      </c>
      <c r="CZ7" s="9">
        <f t="shared" si="22"/>
        <v>0.64114924545916696</v>
      </c>
      <c r="DA7" s="9">
        <f t="shared" si="22"/>
        <v>0.81907790834720462</v>
      </c>
      <c r="DB7" s="9">
        <f t="shared" si="22"/>
        <v>1</v>
      </c>
      <c r="DC7" s="9" t="e">
        <f t="shared" si="22"/>
        <v>#DIV/0!</v>
      </c>
      <c r="DD7" s="9">
        <f t="shared" si="22"/>
        <v>0.29009446919051851</v>
      </c>
      <c r="DE7" s="9">
        <f t="shared" si="22"/>
        <v>0.66310599359286326</v>
      </c>
      <c r="DF7" s="10"/>
      <c r="DG7" s="10"/>
      <c r="DH7" s="9">
        <f>DH6/DH4</f>
        <v>0.50630130004861906</v>
      </c>
      <c r="DJ7" s="9">
        <f t="shared" ref="DJ7:DQ7" si="23">DJ6/DJ4</f>
        <v>0.70024895781144059</v>
      </c>
      <c r="DK7" s="9"/>
      <c r="DL7" s="9">
        <f t="shared" si="23"/>
        <v>0.60322497110725171</v>
      </c>
      <c r="DM7" s="9">
        <f t="shared" si="23"/>
        <v>0.86453072459242564</v>
      </c>
      <c r="DN7" s="9"/>
      <c r="DO7" s="9">
        <f t="shared" si="23"/>
        <v>0.9838709677419355</v>
      </c>
      <c r="DP7" s="9">
        <f t="shared" si="23"/>
        <v>0.29489556319684246</v>
      </c>
      <c r="DQ7" s="9">
        <f t="shared" si="23"/>
        <v>0.7441860465116279</v>
      </c>
      <c r="DR7" s="10"/>
      <c r="DS7" s="10"/>
      <c r="DT7" s="9">
        <f>DT6/DT4</f>
        <v>0.51097914366183073</v>
      </c>
    </row>
    <row r="8" spans="1:124">
      <c r="B8" s="10"/>
      <c r="H8" s="10"/>
      <c r="N8" s="10"/>
      <c r="T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</row>
    <row r="9" spans="1:124">
      <c r="A9" t="s">
        <v>16</v>
      </c>
      <c r="B9" s="6">
        <f>'[5]100 Bars'!$G$161</f>
        <v>-39268.67</v>
      </c>
      <c r="C9" s="6">
        <f t="shared" ref="C9:C11" si="24">SUM(AC9:AD9)</f>
        <v>-62600.689999999995</v>
      </c>
      <c r="D9" s="6">
        <f t="shared" ref="D9:D11" si="25">AG9+AH9</f>
        <v>-38296.160000000003</v>
      </c>
      <c r="E9" s="6">
        <f t="shared" ref="E9:E11" si="26">SUM(AB9,AE9,AF9,AI9)</f>
        <v>-18136.78</v>
      </c>
      <c r="F9" s="6">
        <f t="shared" ref="F9:F11" si="27">SUM(B9:E9)</f>
        <v>-158302.29999999999</v>
      </c>
      <c r="H9" s="6">
        <f t="shared" ref="H9:H11" si="28">AN9</f>
        <v>-33980.094861829777</v>
      </c>
      <c r="I9" s="6">
        <f t="shared" ref="I9:I11" si="29">SUM(AP9:AQ9)</f>
        <v>-66943.462127281557</v>
      </c>
      <c r="J9" s="6">
        <f t="shared" ref="J9:J11" si="30">AT9+AU9</f>
        <v>-38716.606762077667</v>
      </c>
      <c r="K9" s="6">
        <f t="shared" ref="K9:K11" si="31">SUM(AO9,AR9,AS9,AV9)</f>
        <v>-19461.274975572815</v>
      </c>
      <c r="L9" s="6">
        <f t="shared" ref="L9:L11" si="32">SUM(H9:K9)</f>
        <v>-159101.43872676179</v>
      </c>
      <c r="N9" s="6">
        <f t="shared" ref="N9:N11" si="33">BA9</f>
        <v>-33378.080000000002</v>
      </c>
      <c r="O9" s="6">
        <f t="shared" ref="O9:O11" si="34">SUM(BC9:BD9)</f>
        <v>-48342.280000000006</v>
      </c>
      <c r="P9" s="6">
        <f t="shared" ref="P9:P11" si="35">SUM(BG9:BH9)</f>
        <v>-45446.77</v>
      </c>
      <c r="Q9" s="6">
        <f t="shared" ref="Q9:Q11" si="36">SUM(BB9,BE9,BF9,BI9)</f>
        <v>-5178.1000000000004</v>
      </c>
      <c r="R9" s="6">
        <f t="shared" ref="R9:R11" si="37">SUM(N9:Q9)</f>
        <v>-132345.23000000001</v>
      </c>
      <c r="T9" s="6">
        <f t="shared" ref="T9:T11" si="38">BN9</f>
        <v>-33378.080000000002</v>
      </c>
      <c r="U9" s="6">
        <f t="shared" ref="U9:U11" si="39">SUM(BP9:BQ9)</f>
        <v>-48342.280000000006</v>
      </c>
      <c r="V9" s="6">
        <f t="shared" ref="V9:V11" si="40">SUM(BT9:BU9)</f>
        <v>-45446.77</v>
      </c>
      <c r="W9" s="6">
        <f t="shared" ref="W9:W11" si="41">SUM(BO9,BR9:BS9,BV9)</f>
        <v>-7628.68</v>
      </c>
      <c r="X9" s="6">
        <f t="shared" ref="X9:X11" si="42">SUM(T9:W9)</f>
        <v>-134795.81</v>
      </c>
      <c r="AA9" s="6">
        <f>'[5]100 Bars'!$G$161</f>
        <v>-39268.67</v>
      </c>
      <c r="AB9" s="6">
        <f>'[5]120 Admin'!$G$160</f>
        <v>-18136.78</v>
      </c>
      <c r="AC9" s="6">
        <f>'[5]200 Ents'!$G$160</f>
        <v>-7916.1599999999962</v>
      </c>
      <c r="AD9" s="6">
        <f>'[5]200 Ents OH'!$G$160</f>
        <v>-54684.53</v>
      </c>
      <c r="AE9" s="6"/>
      <c r="AF9" s="6">
        <f>'[5]145 Housing'!$G$162</f>
        <v>0</v>
      </c>
      <c r="AG9" s="6">
        <f>'[5]300 Retail'!$G$161</f>
        <v>-38296.160000000003</v>
      </c>
      <c r="AH9" s="6"/>
      <c r="AI9" s="6"/>
      <c r="AJ9" s="6"/>
      <c r="AK9" s="6">
        <f>SUM(AA9:AJ9)</f>
        <v>-158302.29999999999</v>
      </c>
      <c r="AM9" t="s">
        <v>16</v>
      </c>
      <c r="AN9" s="6">
        <f>'[5]100 Bars'!$H$161</f>
        <v>-33980.094861829777</v>
      </c>
      <c r="AO9" s="6">
        <f>'[5]120 Admin'!$H$160</f>
        <v>-19461.274975572815</v>
      </c>
      <c r="AP9" s="6">
        <f>'[5]200 Ents'!$H$160</f>
        <v>-8387.2510880841419</v>
      </c>
      <c r="AQ9" s="6">
        <f>'[5]200 Ents OH'!$H$160</f>
        <v>-58556.21103919742</v>
      </c>
      <c r="AR9" s="6"/>
      <c r="AS9" s="6">
        <f>'[5]145 Housing'!$H$162</f>
        <v>0</v>
      </c>
      <c r="AT9" s="6">
        <f>'[5]300 Retail'!$H$161</f>
        <v>-38716.606762077667</v>
      </c>
      <c r="AU9" s="6"/>
      <c r="AV9" s="6"/>
      <c r="AW9" s="6"/>
      <c r="AX9" s="6">
        <f>SUM(AN9:AW9)</f>
        <v>-159101.43872676181</v>
      </c>
      <c r="AZ9" t="s">
        <v>16</v>
      </c>
      <c r="BA9" s="6">
        <f>'[5]100 Bars'!$L$161</f>
        <v>-33378.080000000002</v>
      </c>
      <c r="BB9" s="6">
        <f>'[5]120 Admin'!$L$160</f>
        <v>-5178.1000000000004</v>
      </c>
      <c r="BC9" s="6">
        <f>'[5]200 Ents'!$L$160</f>
        <v>-505</v>
      </c>
      <c r="BD9" s="6">
        <f>'[5]200 Ents OH'!$L$160</f>
        <v>-47837.280000000006</v>
      </c>
      <c r="BE9" s="6">
        <f>'[5]135 Adv &amp; Sponsorship'!L160</f>
        <v>0</v>
      </c>
      <c r="BF9" s="6">
        <f>'[5]145 Housing'!$L$162</f>
        <v>0</v>
      </c>
      <c r="BG9" s="6">
        <f>'[5]300 Retail'!$L$161</f>
        <v>-45446.77</v>
      </c>
      <c r="BH9" s="6"/>
      <c r="BI9" s="6"/>
      <c r="BJ9" s="6"/>
      <c r="BK9" s="6">
        <f>SUM(BA9:BJ9)</f>
        <v>-132345.23000000001</v>
      </c>
      <c r="BM9" t="s">
        <v>16</v>
      </c>
      <c r="BN9" s="6">
        <f>'[5]100 Bars'!$P$161</f>
        <v>-33378.080000000002</v>
      </c>
      <c r="BO9" s="6">
        <f>'[5]120 Admin'!$P$160</f>
        <v>-5178.1000000000004</v>
      </c>
      <c r="BP9" s="6">
        <f>'[5]200 Ents'!$P$160</f>
        <v>-505</v>
      </c>
      <c r="BQ9" s="6">
        <f>'[5]200 Ents OH'!$P$160</f>
        <v>-47837.280000000006</v>
      </c>
      <c r="BR9" s="6">
        <f>'[5]135 Adv &amp; Sponsorship'!Y160</f>
        <v>7105</v>
      </c>
      <c r="BS9" s="6">
        <f>'[5]145 Housing'!$P$162</f>
        <v>-9555.58</v>
      </c>
      <c r="BT9" s="6">
        <f>'[5]300 Retail'!$P$161</f>
        <v>-45446.77</v>
      </c>
      <c r="BU9" s="6"/>
      <c r="BV9" s="6"/>
      <c r="BW9" s="6"/>
      <c r="BX9" s="6">
        <f>SUM(BN9:BW9)</f>
        <v>-134795.81</v>
      </c>
      <c r="BZ9" s="6">
        <f>'[5]100 Bars'!$R$161</f>
        <v>-227985.36000000004</v>
      </c>
      <c r="CA9" s="6">
        <f>'[5]120 Admin'!$R$160</f>
        <v>-51235.9</v>
      </c>
      <c r="CB9" s="6">
        <f>'[5]200 Ents'!$R$160</f>
        <v>-34238.075805825247</v>
      </c>
      <c r="CC9" s="6">
        <f>'[5]200 Ents OH'!$R$160</f>
        <v>-265362.06544921873</v>
      </c>
      <c r="CD9" s="6"/>
      <c r="CE9" s="6">
        <f>'[5]145 Housing'!$R$162</f>
        <v>-51487.110000000008</v>
      </c>
      <c r="CF9" s="6">
        <f>'[5]300 Retail'!$R$161</f>
        <v>-282383.98000000004</v>
      </c>
      <c r="CG9" s="6"/>
      <c r="CH9" s="6"/>
      <c r="CI9" s="6"/>
      <c r="CJ9" s="6">
        <f>SUM(BZ9:CI9)</f>
        <v>-912692.49125504401</v>
      </c>
      <c r="CL9" s="6">
        <f>'[5]100 Bars'!$S$161</f>
        <v>-203880.56917097865</v>
      </c>
      <c r="CM9" s="6">
        <f>'[5]120 Admin'!$S$160</f>
        <v>-116767.64985343692</v>
      </c>
      <c r="CN9" s="6">
        <f>'[5]200 Ents'!$S$160</f>
        <v>-50323.506528504855</v>
      </c>
      <c r="CO9" s="6">
        <f>'[5]200 Ents OH'!$S$160</f>
        <v>-351337.26623518445</v>
      </c>
      <c r="CP9" s="6"/>
      <c r="CQ9" s="6">
        <f>'[5]145 Housing'!$S$162</f>
        <v>0</v>
      </c>
      <c r="CR9" s="6">
        <f>'[5]300 Retail'!$S$161</f>
        <v>-232299.64057246599</v>
      </c>
      <c r="CS9" s="6"/>
      <c r="CT9" s="6"/>
      <c r="CU9" s="6"/>
      <c r="CV9" s="6">
        <f>SUM(CL9:CU9)</f>
        <v>-954608.63236057083</v>
      </c>
      <c r="CX9" s="6">
        <f>'[5]100 Bars'!$U$161</f>
        <v>-228482.34000000003</v>
      </c>
      <c r="CY9" s="6">
        <f>'[5]120 Admin'!$U$160</f>
        <v>-52318.28</v>
      </c>
      <c r="CZ9" s="6">
        <f>'[5]200 Ents'!$U$160</f>
        <v>-26951</v>
      </c>
      <c r="DA9" s="6">
        <f>'[5]200 Ents OH'!$U$160</f>
        <v>-287320.77999999997</v>
      </c>
      <c r="DB9" s="6">
        <f>'[5]135 Adv &amp; Sponsorship'!U160</f>
        <v>0</v>
      </c>
      <c r="DC9" s="6">
        <f>'[5]145 Housing'!$U$162</f>
        <v>0</v>
      </c>
      <c r="DD9" s="6">
        <f>'[5]300 Retail'!$U$161</f>
        <v>-282393.58</v>
      </c>
      <c r="DE9" s="6"/>
      <c r="DF9" s="6"/>
      <c r="DG9" s="6"/>
      <c r="DH9" s="6">
        <f>SUM(CX9:DG9)</f>
        <v>-877465.98</v>
      </c>
      <c r="DJ9" s="6">
        <f>'[5]100 Bars'!$V$161</f>
        <v>-203880.56917097865</v>
      </c>
      <c r="DK9" s="6">
        <f>'[5]120 Admin'!$V$160</f>
        <v>-116767.64985343689</v>
      </c>
      <c r="DL9" s="6">
        <f>'[5]200 Ents'!$V$160</f>
        <v>-50323.506528504855</v>
      </c>
      <c r="DM9" s="6">
        <f>'[5]200 Ents OH'!$V$160</f>
        <v>-351337.26623518451</v>
      </c>
      <c r="DN9" s="6"/>
      <c r="DO9" s="6">
        <f>'[5]145 Housing'!$V$162</f>
        <v>-63175.341699436889</v>
      </c>
      <c r="DP9" s="6">
        <f>'[5]300 Retail'!$V$161</f>
        <v>-232299.64057246601</v>
      </c>
      <c r="DQ9" s="6"/>
      <c r="DR9" s="6"/>
      <c r="DS9" s="6"/>
      <c r="DT9" s="6">
        <f>SUM(DJ9:DS9)</f>
        <v>-1017783.9740600078</v>
      </c>
    </row>
    <row r="10" spans="1:124">
      <c r="A10" t="s">
        <v>17</v>
      </c>
      <c r="B10" s="6">
        <f>'[5]100 Bars'!$G$162</f>
        <v>-47070.1</v>
      </c>
      <c r="C10" s="6">
        <f t="shared" si="24"/>
        <v>-38123.15</v>
      </c>
      <c r="D10" s="6">
        <f t="shared" si="25"/>
        <v>-38899.089999999997</v>
      </c>
      <c r="E10" s="6">
        <f t="shared" si="26"/>
        <v>0</v>
      </c>
      <c r="F10" s="6">
        <f t="shared" si="27"/>
        <v>-124092.34</v>
      </c>
      <c r="H10" s="6">
        <f t="shared" si="28"/>
        <v>-37749.927383409362</v>
      </c>
      <c r="I10" s="6">
        <f t="shared" si="29"/>
        <v>-32932.811510273983</v>
      </c>
      <c r="J10" s="6">
        <f t="shared" si="30"/>
        <v>-34964.068912304421</v>
      </c>
      <c r="K10" s="6">
        <f t="shared" si="31"/>
        <v>0</v>
      </c>
      <c r="L10" s="6">
        <f t="shared" si="32"/>
        <v>-105646.80780598777</v>
      </c>
      <c r="N10" s="6">
        <f t="shared" si="33"/>
        <v>-43577.440000000002</v>
      </c>
      <c r="O10" s="6">
        <f t="shared" si="34"/>
        <v>-26357.690000000002</v>
      </c>
      <c r="P10" s="6">
        <f t="shared" si="35"/>
        <v>-29462.559999999998</v>
      </c>
      <c r="Q10" s="6">
        <f t="shared" si="36"/>
        <v>0</v>
      </c>
      <c r="R10" s="6">
        <f t="shared" si="37"/>
        <v>-99397.69</v>
      </c>
      <c r="T10" s="6">
        <f t="shared" si="38"/>
        <v>-43577.440000000002</v>
      </c>
      <c r="U10" s="6">
        <f t="shared" si="39"/>
        <v>-26357.690000000002</v>
      </c>
      <c r="V10" s="6">
        <f t="shared" si="40"/>
        <v>-29462.559999999998</v>
      </c>
      <c r="W10" s="6">
        <f t="shared" si="41"/>
        <v>6073</v>
      </c>
      <c r="X10" s="6">
        <f t="shared" si="42"/>
        <v>-93324.69</v>
      </c>
      <c r="AA10" s="6">
        <f>'[5]100 Bars'!$G$162</f>
        <v>-47070.1</v>
      </c>
      <c r="AB10" s="6"/>
      <c r="AC10" s="6">
        <f>'[5]200 Ents'!$G$161+'[5]200 Ents'!$G$165</f>
        <v>-24331.5</v>
      </c>
      <c r="AD10" s="6">
        <f>'[5]200 Ents OH'!$G$161</f>
        <v>-13791.65</v>
      </c>
      <c r="AE10" s="6"/>
      <c r="AF10" s="6">
        <f>'[5]145 Housing'!$G$163</f>
        <v>0</v>
      </c>
      <c r="AG10" s="6">
        <f>'[5]300 Retail'!$G$162</f>
        <v>-38899.089999999997</v>
      </c>
      <c r="AH10" s="6"/>
      <c r="AI10" s="6"/>
      <c r="AJ10" s="6"/>
      <c r="AK10" s="6">
        <f>SUM(AA10:AJ10)</f>
        <v>-124092.34</v>
      </c>
      <c r="AM10" t="s">
        <v>17</v>
      </c>
      <c r="AN10" s="6">
        <f>'[5]100 Bars'!$H$162</f>
        <v>-37749.927383409362</v>
      </c>
      <c r="AO10" s="6"/>
      <c r="AP10" s="6">
        <f>'[5]200 Ents'!$H$161+'[5]200 Ents'!$H$165</f>
        <v>-27932.811510273983</v>
      </c>
      <c r="AQ10" s="6">
        <f>'[5]200 Ents OH'!$H$161</f>
        <v>-5000</v>
      </c>
      <c r="AR10" s="6"/>
      <c r="AS10" s="6">
        <f>'[5]145 Housing'!$H$163</f>
        <v>0</v>
      </c>
      <c r="AT10" s="6">
        <f>'[5]300 Retail'!$H$162</f>
        <v>-34964.068912304421</v>
      </c>
      <c r="AU10" s="6"/>
      <c r="AV10" s="6"/>
      <c r="AW10" s="6"/>
      <c r="AX10" s="6">
        <f>SUM(AN10:AW10)</f>
        <v>-105646.80780598777</v>
      </c>
      <c r="AZ10" t="s">
        <v>17</v>
      </c>
      <c r="BA10" s="6">
        <f>'[5]100 Bars'!$L$162</f>
        <v>-43577.440000000002</v>
      </c>
      <c r="BB10" s="6"/>
      <c r="BC10" s="6">
        <f>'[5]200 Ents'!$L$161+'[5]200 Ents'!$L$165</f>
        <v>-26357.690000000002</v>
      </c>
      <c r="BD10" s="6">
        <f>'[5]200 Ents OH'!$L$161</f>
        <v>0</v>
      </c>
      <c r="BE10" s="6">
        <f>'[5]135 Adv &amp; Sponsorship'!L161</f>
        <v>0</v>
      </c>
      <c r="BF10" s="6">
        <f>'[5]145 Housing'!$L$163</f>
        <v>0</v>
      </c>
      <c r="BG10" s="6">
        <f>'[5]300 Retail'!$L$162</f>
        <v>-29462.559999999998</v>
      </c>
      <c r="BH10" s="6"/>
      <c r="BI10" s="6"/>
      <c r="BJ10" s="6"/>
      <c r="BK10" s="6">
        <f>SUM(BA10:BJ10)</f>
        <v>-99397.69</v>
      </c>
      <c r="BM10" t="s">
        <v>17</v>
      </c>
      <c r="BN10" s="6">
        <f>'[5]100 Bars'!$P$162</f>
        <v>-43577.440000000002</v>
      </c>
      <c r="BO10" s="6"/>
      <c r="BP10" s="6">
        <f>'[5]200 Ents'!$P$161+'[5]200 Ents'!$P$165</f>
        <v>-26357.690000000002</v>
      </c>
      <c r="BQ10" s="6">
        <f>'[5]200 Ents OH'!$P$161</f>
        <v>0</v>
      </c>
      <c r="BR10" s="6">
        <f>'[5]135 Adv &amp; Sponsorship'!Y161</f>
        <v>7110</v>
      </c>
      <c r="BS10" s="6">
        <f>'[5]145 Housing'!$P$163</f>
        <v>-1037</v>
      </c>
      <c r="BT10" s="6">
        <f>'[5]300 Retail'!$P$162</f>
        <v>-29462.559999999998</v>
      </c>
      <c r="BU10" s="6"/>
      <c r="BV10" s="6"/>
      <c r="BW10" s="6"/>
      <c r="BX10" s="6">
        <f>SUM(BN10:BW10)</f>
        <v>-93324.69</v>
      </c>
      <c r="BZ10" s="6">
        <f>'[5]100 Bars'!$R$162</f>
        <v>-349466.70128353417</v>
      </c>
      <c r="CA10" s="6"/>
      <c r="CB10" s="6">
        <f>'[5]200 Ents'!$R$161+'[5]200 Ents'!$R$165</f>
        <v>-253493.89333844735</v>
      </c>
      <c r="CC10" s="6">
        <f>'[5]200 Ents OH'!$R$161</f>
        <v>-29864.388203017832</v>
      </c>
      <c r="CD10" s="6"/>
      <c r="CE10" s="6">
        <f>'[5]145 Housing'!$R$163</f>
        <v>-1636.9999999999995</v>
      </c>
      <c r="CF10" s="6">
        <f>'[5]300 Retail'!$R$162</f>
        <v>-385486.3949953898</v>
      </c>
      <c r="CG10" s="6"/>
      <c r="CH10" s="6"/>
      <c r="CI10" s="6"/>
      <c r="CJ10" s="6">
        <f>SUM(BZ10:CI10)</f>
        <v>-1019948.3778203891</v>
      </c>
      <c r="CL10" s="6">
        <f>'[5]100 Bars'!$S$162</f>
        <v>-377681.12221869995</v>
      </c>
      <c r="CM10" s="6"/>
      <c r="CN10" s="6">
        <f>'[5]200 Ents'!$S$161+'[5]200 Ents'!$S$165</f>
        <v>-255000.00000000003</v>
      </c>
      <c r="CO10" s="6">
        <f>'[5]200 Ents OH'!$S$161</f>
        <v>-30000</v>
      </c>
      <c r="CP10" s="6"/>
      <c r="CQ10" s="6">
        <f>'[5]145 Housing'!$S$163</f>
        <v>0</v>
      </c>
      <c r="CR10" s="6">
        <f>'[5]300 Retail'!$S$162</f>
        <v>-342466.2659</v>
      </c>
      <c r="CS10" s="6"/>
      <c r="CT10" s="6"/>
      <c r="CU10" s="6"/>
      <c r="CV10" s="6">
        <f>SUM(CL10:CU10)</f>
        <v>-1005147.3881187</v>
      </c>
      <c r="CX10" s="6">
        <f>'[5]100 Bars'!$U$162</f>
        <v>-373967.35000000003</v>
      </c>
      <c r="CY10" s="6"/>
      <c r="CZ10" s="6">
        <f>'[5]200 Ents'!$U$161+'[5]200 Ents'!$U$165</f>
        <v>-241100.03</v>
      </c>
      <c r="DA10" s="6">
        <f>'[5]200 Ents OH'!$U$161</f>
        <v>-62086.31</v>
      </c>
      <c r="DB10" s="6">
        <f>'[5]135 Adv &amp; Sponsorship'!U161</f>
        <v>0.5</v>
      </c>
      <c r="DC10" s="6">
        <f>'[5]145 Housing'!$U$163</f>
        <v>0</v>
      </c>
      <c r="DD10" s="6">
        <f>'[5]300 Retail'!$U$162</f>
        <v>-368802.24</v>
      </c>
      <c r="DE10" s="6"/>
      <c r="DF10" s="6"/>
      <c r="DG10" s="6"/>
      <c r="DH10" s="6">
        <f>SUM(CX10:DG10)</f>
        <v>-1045955.4299999999</v>
      </c>
      <c r="DJ10" s="6">
        <f>'[5]100 Bars'!$V$162</f>
        <v>-377681.12221870001</v>
      </c>
      <c r="DK10" s="6"/>
      <c r="DL10" s="6">
        <f>'[5]200 Ents'!$V$161+'[5]200 Ents'!$V$165</f>
        <v>-255000</v>
      </c>
      <c r="DM10" s="6">
        <f>'[5]200 Ents OH'!$V$161</f>
        <v>-30000</v>
      </c>
      <c r="DN10" s="6"/>
      <c r="DO10" s="6">
        <f>'[5]145 Housing'!$V$163</f>
        <v>0</v>
      </c>
      <c r="DP10" s="6">
        <f>'[5]300 Retail'!$V$162</f>
        <v>-342466.2659</v>
      </c>
      <c r="DQ10" s="6"/>
      <c r="DR10" s="6"/>
      <c r="DS10" s="6"/>
      <c r="DT10" s="6">
        <f>SUM(DJ10:DS10)</f>
        <v>-1005147.3881187</v>
      </c>
    </row>
    <row r="11" spans="1:124">
      <c r="A11" t="s">
        <v>18</v>
      </c>
      <c r="B11" s="6">
        <f>'[5]100 Bars'!$G$183-SUM(B9:B10)</f>
        <v>-957.15999999998894</v>
      </c>
      <c r="C11" s="6">
        <f t="shared" si="24"/>
        <v>-1043.3999999999942</v>
      </c>
      <c r="D11" s="6">
        <f t="shared" si="25"/>
        <v>-744</v>
      </c>
      <c r="E11" s="6">
        <f t="shared" si="26"/>
        <v>-65</v>
      </c>
      <c r="F11" s="6">
        <f t="shared" si="27"/>
        <v>-2809.5599999999831</v>
      </c>
      <c r="H11" s="6">
        <f t="shared" si="28"/>
        <v>-1414.9669082827604</v>
      </c>
      <c r="I11" s="6">
        <f t="shared" si="29"/>
        <v>-445.27855307969003</v>
      </c>
      <c r="J11" s="6">
        <f t="shared" si="30"/>
        <v>-819.86202372498519</v>
      </c>
      <c r="K11" s="6">
        <f t="shared" si="31"/>
        <v>-500</v>
      </c>
      <c r="L11" s="6">
        <f t="shared" si="32"/>
        <v>-3180.1074850874356</v>
      </c>
      <c r="N11" s="6">
        <f t="shared" si="33"/>
        <v>-1527.3499999999913</v>
      </c>
      <c r="O11" s="6">
        <f t="shared" si="34"/>
        <v>-328.90000000000146</v>
      </c>
      <c r="P11" s="6">
        <f t="shared" si="35"/>
        <v>-1088.5099999999948</v>
      </c>
      <c r="Q11" s="6">
        <f t="shared" si="36"/>
        <v>-1745</v>
      </c>
      <c r="R11" s="6">
        <f t="shared" si="37"/>
        <v>-4689.7599999999875</v>
      </c>
      <c r="T11" s="6">
        <f t="shared" si="38"/>
        <v>-1527.3499999999913</v>
      </c>
      <c r="U11" s="6">
        <f t="shared" si="39"/>
        <v>-328.90000000000146</v>
      </c>
      <c r="V11" s="6">
        <f t="shared" si="40"/>
        <v>-1088.5099999999948</v>
      </c>
      <c r="W11" s="6">
        <f t="shared" si="41"/>
        <v>-15960</v>
      </c>
      <c r="X11" s="6">
        <f t="shared" si="42"/>
        <v>-18904.759999999987</v>
      </c>
      <c r="AA11" s="6">
        <f>'[5]100 Bars'!$G$183-SUM(AA9:AA10)</f>
        <v>-957.15999999998894</v>
      </c>
      <c r="AB11" s="6">
        <f>'[5]120 Admin'!$G$182-SUM(AB9:AB10)</f>
        <v>-65</v>
      </c>
      <c r="AC11" s="6">
        <f>'[5]200 Ents'!G181-SUM(AC9:AC10)</f>
        <v>0</v>
      </c>
      <c r="AD11" s="6">
        <f>'[5]200 Ents OH'!$G$182-SUM(AD9:AD10)</f>
        <v>-1043.3999999999942</v>
      </c>
      <c r="AE11" s="6"/>
      <c r="AF11" s="6">
        <f>'[5]145 Housing'!G183-SUM('SUS Accounts'!AF9:AF10)</f>
        <v>0</v>
      </c>
      <c r="AG11" s="6">
        <f>'[5]300 Retail'!$G$183-SUM(AG9:AG10)</f>
        <v>-744</v>
      </c>
      <c r="AH11" s="6"/>
      <c r="AI11" s="6">
        <f>'[5]130 Premises'!$G$181</f>
        <v>0</v>
      </c>
      <c r="AJ11" s="6"/>
      <c r="AK11" s="6">
        <f>SUM(AA11:AJ11)</f>
        <v>-2809.5599999999831</v>
      </c>
      <c r="AM11" t="s">
        <v>18</v>
      </c>
      <c r="AN11" s="6">
        <f>'[5]100 Bars'!$H$183-SUM(AN9:AN10)</f>
        <v>-1414.9669082827604</v>
      </c>
      <c r="AO11" s="6">
        <f>'[5]120 Admin'!$H$182-SUM(AO9:AO10)</f>
        <v>-500</v>
      </c>
      <c r="AP11" s="6"/>
      <c r="AQ11" s="6">
        <f>'[5]200 Ents OH'!$H$182-SUM(AQ9:AQ10)</f>
        <v>-445.27855307969003</v>
      </c>
      <c r="AR11" s="6"/>
      <c r="AS11" s="6">
        <f>'[5]145 Housing'!H183-SUM(AS9:AS10)</f>
        <v>0</v>
      </c>
      <c r="AT11" s="6">
        <f>'[5]300 Retail'!$H$183-SUM(AT9:AT10)</f>
        <v>-819.86202372498519</v>
      </c>
      <c r="AU11" s="6"/>
      <c r="AV11" s="6">
        <f>'[5]130 Premises'!$H$181</f>
        <v>0</v>
      </c>
      <c r="AW11" s="6"/>
      <c r="AX11" s="6">
        <f>SUM(AN11:AW11)</f>
        <v>-3180.1074850874356</v>
      </c>
      <c r="AZ11" t="s">
        <v>18</v>
      </c>
      <c r="BA11" s="6">
        <f>'[5]100 Bars'!$L$183-SUM(BA9:BA10)</f>
        <v>-1527.3499999999913</v>
      </c>
      <c r="BB11" s="6">
        <f>'[5]120 Admin'!$L$182-SUM(BB9:BB10)</f>
        <v>-1745</v>
      </c>
      <c r="BC11" s="6"/>
      <c r="BD11" s="6">
        <f>'[5]200 Ents OH'!$L$182-SUM(BD9:BD10)</f>
        <v>-328.90000000000146</v>
      </c>
      <c r="BE11" s="6">
        <f>'[5]135 Adv &amp; Sponsorship'!L181-SUM(BE9:BE10)</f>
        <v>0</v>
      </c>
      <c r="BF11" s="6">
        <f>'[5]145 Housing'!L183-SUM('SUS Accounts'!BF9:BF10)</f>
        <v>0</v>
      </c>
      <c r="BG11" s="6">
        <f>'[5]300 Retail'!$L$183-SUM(BG9:BG10)</f>
        <v>-1088.5099999999948</v>
      </c>
      <c r="BH11" s="6"/>
      <c r="BI11" s="6">
        <f>'[5]130 Premises'!$L$181</f>
        <v>0</v>
      </c>
      <c r="BJ11" s="6"/>
      <c r="BK11" s="6">
        <f>SUM(BA11:BJ11)</f>
        <v>-4689.7599999999875</v>
      </c>
      <c r="BM11" t="s">
        <v>18</v>
      </c>
      <c r="BN11" s="6">
        <f>'[5]100 Bars'!$P$183-SUM(BN9:BN10)</f>
        <v>-1527.3499999999913</v>
      </c>
      <c r="BO11" s="6">
        <f>'[5]120 Admin'!$P$182-SUM(BO9:BO10)</f>
        <v>-1745</v>
      </c>
      <c r="BP11" s="6"/>
      <c r="BQ11" s="6">
        <f>'[5]200 Ents OH'!$P$182-SUM(BQ9:BQ10)</f>
        <v>-328.90000000000146</v>
      </c>
      <c r="BR11" s="6">
        <f>'[5]135 Adv &amp; Sponsorship'!Y181-SUM(BR9:BR10)</f>
        <v>-14215</v>
      </c>
      <c r="BS11" s="6">
        <f>'[5]145 Housing'!P183-SUM('SUS Accounts'!BS9:BS10)</f>
        <v>0</v>
      </c>
      <c r="BT11" s="6">
        <f>'[5]300 Retail'!$P$183-SUM(BT9:BT10)</f>
        <v>-1088.5099999999948</v>
      </c>
      <c r="BU11" s="6"/>
      <c r="BV11" s="6">
        <f>'[5]130 Premises'!$P$181</f>
        <v>0</v>
      </c>
      <c r="BW11" s="6"/>
      <c r="BX11" s="6">
        <f>SUM(BN11:BW11)</f>
        <v>-18904.759999999987</v>
      </c>
      <c r="BZ11" s="6">
        <f>'[5]100 Bars'!$R$183-SUM(BZ9:BZ10)</f>
        <v>-15200.5</v>
      </c>
      <c r="CA11" s="6">
        <f>'[5]120 Admin'!$R$182-SUM(CA9:CA10)</f>
        <v>-2441</v>
      </c>
      <c r="CB11" s="6"/>
      <c r="CC11" s="6">
        <f>'[5]200 Ents OH'!$R$182-SUM(CC9:CC10)</f>
        <v>-4990.3225525119924</v>
      </c>
      <c r="CD11" s="6"/>
      <c r="CE11" s="6">
        <f>'[5]145 Housing'!$R183-SUM(CE9:CE10)</f>
        <v>-9182.4599999999991</v>
      </c>
      <c r="CF11" s="6">
        <f>'[5]300 Retail'!$R$183-SUM(CF9:CF10)</f>
        <v>-5284.4121167695848</v>
      </c>
      <c r="CG11" s="6"/>
      <c r="CH11" s="6">
        <f>'[5]130 Premises'!$R$181</f>
        <v>0</v>
      </c>
      <c r="CI11" s="6"/>
      <c r="CJ11" s="6">
        <f>SUM(BZ11:CI11)</f>
        <v>-37098.694669281576</v>
      </c>
      <c r="CL11" s="6">
        <f>'[5]100 Bars'!$S$183-SUM(CL9:CL10)</f>
        <v>-20909.289999999921</v>
      </c>
      <c r="CM11" s="6">
        <f>'[5]120 Admin'!$S$182-SUM(CM9:CM10)</f>
        <v>-3000</v>
      </c>
      <c r="CN11" s="6"/>
      <c r="CO11" s="6">
        <f>'[5]200 Ents OH'!$S$182-SUM(CO9:CO10)</f>
        <v>-4795.0264999999781</v>
      </c>
      <c r="CP11" s="6"/>
      <c r="CQ11" s="6">
        <f>'[5]145 Housing'!$S183-SUM(CQ9:CQ10)</f>
        <v>0</v>
      </c>
      <c r="CR11" s="6">
        <f>'[5]300 Retail'!$S$183-SUM(CR9:CR10)</f>
        <v>-7126.3900264783297</v>
      </c>
      <c r="CS11" s="6"/>
      <c r="CT11" s="6">
        <f>'[5]130 Premises'!$S$181</f>
        <v>0</v>
      </c>
      <c r="CU11" s="6"/>
      <c r="CV11" s="6">
        <f>SUM(CL11:CU11)</f>
        <v>-35830.706526478229</v>
      </c>
      <c r="CX11" s="6">
        <f>'[5]100 Bars'!$U$183-SUM(CX9:CX10)</f>
        <v>-19717.219999999972</v>
      </c>
      <c r="CY11" s="6">
        <f>'[5]120 Admin'!$U$182-SUM(CY9:CY10)</f>
        <v>-1980.0599999999977</v>
      </c>
      <c r="CZ11" s="6"/>
      <c r="DA11" s="6">
        <f>'[5]200 Ents OH'!$U$182-SUM(DA9:DA10)</f>
        <v>-10172.540000000037</v>
      </c>
      <c r="DB11" s="6">
        <f>'[5]135 Adv &amp; Sponsorship'!U181-SUM(DB9:DB10)</f>
        <v>0</v>
      </c>
      <c r="DC11" s="6">
        <f>'[5]145 Housing'!$U183-SUM(DC9:DC10)</f>
        <v>0</v>
      </c>
      <c r="DD11" s="6">
        <f>'[5]300 Retail'!$U$183-SUM(DD9:DD10)</f>
        <v>-7297.8299999999581</v>
      </c>
      <c r="DE11" s="6"/>
      <c r="DF11" s="6">
        <f>'[5]130 Premises'!$U$181</f>
        <v>-42.02</v>
      </c>
      <c r="DG11" s="6"/>
      <c r="DH11" s="6">
        <f>SUM(CX11:DG11)</f>
        <v>-39209.669999999962</v>
      </c>
      <c r="DJ11" s="6">
        <f>'[5]100 Bars'!$V$183-SUM(DJ9:DJ10)</f>
        <v>-20909.289999999921</v>
      </c>
      <c r="DK11" s="6">
        <f>'[5]120 Admin'!$V$182-SUM(DK9:DK10)</f>
        <v>-3000</v>
      </c>
      <c r="DL11" s="6"/>
      <c r="DM11" s="6">
        <f>'[5]200 Ents OH'!$V$182-SUM(DM9:DM10)</f>
        <v>-4795.0264999999781</v>
      </c>
      <c r="DN11" s="6"/>
      <c r="DO11" s="6">
        <f>'[5]145 Housing'!$V183-SUM(DO9:DO10)</f>
        <v>-661</v>
      </c>
      <c r="DP11" s="6">
        <f>'[5]300 Retail'!$V$183-SUM(DP9:DP10)</f>
        <v>-7126.2999999999302</v>
      </c>
      <c r="DQ11" s="6"/>
      <c r="DR11" s="6">
        <f>'[5]130 Premises'!$V$181</f>
        <v>0</v>
      </c>
      <c r="DS11" s="6"/>
      <c r="DT11" s="6">
        <f>SUM(DJ11:DS11)</f>
        <v>-36491.616499999829</v>
      </c>
    </row>
    <row r="12" spans="1:124">
      <c r="A12" t="s">
        <v>19</v>
      </c>
      <c r="B12" s="11">
        <f t="shared" ref="B12:F12" si="43">SUM(B9:B11)</f>
        <v>-87295.929999999978</v>
      </c>
      <c r="C12" s="11">
        <f t="shared" si="43"/>
        <v>-101767.23999999999</v>
      </c>
      <c r="D12" s="11">
        <f t="shared" si="43"/>
        <v>-77939.25</v>
      </c>
      <c r="E12" s="11">
        <f t="shared" si="43"/>
        <v>-18201.78</v>
      </c>
      <c r="F12" s="11">
        <f t="shared" si="43"/>
        <v>-285204.2</v>
      </c>
      <c r="H12" s="11">
        <f t="shared" ref="H12:L12" si="44">SUM(H9:H11)</f>
        <v>-73144.989153521907</v>
      </c>
      <c r="I12" s="11">
        <f t="shared" si="44"/>
        <v>-100321.55219063524</v>
      </c>
      <c r="J12" s="11">
        <f t="shared" si="44"/>
        <v>-74500.537698107073</v>
      </c>
      <c r="K12" s="11">
        <f t="shared" si="44"/>
        <v>-19961.274975572815</v>
      </c>
      <c r="L12" s="11">
        <f t="shared" si="44"/>
        <v>-267928.35401783697</v>
      </c>
      <c r="N12" s="11">
        <f t="shared" ref="N12:R12" si="45">SUM(N9:N11)</f>
        <v>-78482.87</v>
      </c>
      <c r="O12" s="11">
        <f t="shared" si="45"/>
        <v>-75028.87</v>
      </c>
      <c r="P12" s="11">
        <f t="shared" si="45"/>
        <v>-75997.839999999982</v>
      </c>
      <c r="Q12" s="11">
        <f t="shared" si="45"/>
        <v>-6923.1</v>
      </c>
      <c r="R12" s="11">
        <f t="shared" si="45"/>
        <v>-236432.68</v>
      </c>
      <c r="T12" s="11">
        <f t="shared" ref="T12:X12" si="46">SUM(T9:T11)</f>
        <v>-78482.87</v>
      </c>
      <c r="U12" s="11">
        <f t="shared" si="46"/>
        <v>-75028.87</v>
      </c>
      <c r="V12" s="11">
        <f t="shared" si="46"/>
        <v>-75997.839999999982</v>
      </c>
      <c r="W12" s="11">
        <f t="shared" si="46"/>
        <v>-17515.68</v>
      </c>
      <c r="X12" s="11">
        <f t="shared" si="46"/>
        <v>-247025.25999999998</v>
      </c>
      <c r="AA12" s="11">
        <f t="shared" ref="AA12:AK12" si="47">SUM(AA9:AA11)</f>
        <v>-87295.929999999978</v>
      </c>
      <c r="AB12" s="11">
        <f t="shared" si="47"/>
        <v>-18201.78</v>
      </c>
      <c r="AC12" s="11">
        <f t="shared" si="47"/>
        <v>-32247.659999999996</v>
      </c>
      <c r="AD12" s="11">
        <f t="shared" si="47"/>
        <v>-69519.579999999987</v>
      </c>
      <c r="AE12" s="11">
        <f t="shared" si="47"/>
        <v>0</v>
      </c>
      <c r="AF12" s="11">
        <f t="shared" si="47"/>
        <v>0</v>
      </c>
      <c r="AG12" s="11">
        <f t="shared" si="47"/>
        <v>-77939.25</v>
      </c>
      <c r="AH12" s="11">
        <f t="shared" si="47"/>
        <v>0</v>
      </c>
      <c r="AI12" s="11">
        <f t="shared" si="47"/>
        <v>0</v>
      </c>
      <c r="AJ12" s="11">
        <f t="shared" si="47"/>
        <v>0</v>
      </c>
      <c r="AK12" s="11">
        <f t="shared" si="47"/>
        <v>-285204.2</v>
      </c>
      <c r="AM12" t="s">
        <v>19</v>
      </c>
      <c r="AN12" s="11">
        <f t="shared" ref="AN12:AX12" si="48">SUM(AN9:AN11)</f>
        <v>-73144.989153521907</v>
      </c>
      <c r="AO12" s="11">
        <f t="shared" si="48"/>
        <v>-19961.274975572815</v>
      </c>
      <c r="AP12" s="11">
        <f t="shared" si="48"/>
        <v>-36320.062598358127</v>
      </c>
      <c r="AQ12" s="11">
        <f t="shared" si="48"/>
        <v>-64001.48959227711</v>
      </c>
      <c r="AR12" s="11">
        <f t="shared" si="48"/>
        <v>0</v>
      </c>
      <c r="AS12" s="11">
        <f t="shared" si="48"/>
        <v>0</v>
      </c>
      <c r="AT12" s="11">
        <f t="shared" si="48"/>
        <v>-74500.537698107073</v>
      </c>
      <c r="AU12" s="11">
        <f t="shared" si="48"/>
        <v>0</v>
      </c>
      <c r="AV12" s="11">
        <f t="shared" si="48"/>
        <v>0</v>
      </c>
      <c r="AW12" s="11">
        <f t="shared" si="48"/>
        <v>0</v>
      </c>
      <c r="AX12" s="11">
        <f t="shared" si="48"/>
        <v>-267928.35401783703</v>
      </c>
      <c r="AZ12" t="s">
        <v>19</v>
      </c>
      <c r="BA12" s="11">
        <f t="shared" ref="BA12:BK12" si="49">SUM(BA9:BA11)</f>
        <v>-78482.87</v>
      </c>
      <c r="BB12" s="11">
        <f t="shared" si="49"/>
        <v>-6923.1</v>
      </c>
      <c r="BC12" s="11">
        <f t="shared" si="49"/>
        <v>-26862.690000000002</v>
      </c>
      <c r="BD12" s="11">
        <f t="shared" si="49"/>
        <v>-48166.180000000008</v>
      </c>
      <c r="BE12" s="11">
        <f t="shared" si="49"/>
        <v>0</v>
      </c>
      <c r="BF12" s="11">
        <f t="shared" si="49"/>
        <v>0</v>
      </c>
      <c r="BG12" s="11">
        <f t="shared" si="49"/>
        <v>-75997.839999999982</v>
      </c>
      <c r="BH12" s="11">
        <f t="shared" si="49"/>
        <v>0</v>
      </c>
      <c r="BI12" s="11">
        <f t="shared" si="49"/>
        <v>0</v>
      </c>
      <c r="BJ12" s="11">
        <f t="shared" si="49"/>
        <v>0</v>
      </c>
      <c r="BK12" s="11">
        <f t="shared" si="49"/>
        <v>-236432.68</v>
      </c>
      <c r="BM12" t="s">
        <v>19</v>
      </c>
      <c r="BN12" s="11">
        <f t="shared" ref="BN12:BX12" si="50">SUM(BN9:BN11)</f>
        <v>-78482.87</v>
      </c>
      <c r="BO12" s="11">
        <f t="shared" si="50"/>
        <v>-6923.1</v>
      </c>
      <c r="BP12" s="11">
        <f t="shared" si="50"/>
        <v>-26862.690000000002</v>
      </c>
      <c r="BQ12" s="11">
        <f t="shared" si="50"/>
        <v>-48166.180000000008</v>
      </c>
      <c r="BR12" s="11">
        <f t="shared" si="50"/>
        <v>0</v>
      </c>
      <c r="BS12" s="11">
        <f t="shared" si="50"/>
        <v>-10592.58</v>
      </c>
      <c r="BT12" s="11">
        <f t="shared" si="50"/>
        <v>-75997.839999999982</v>
      </c>
      <c r="BU12" s="11">
        <f t="shared" si="50"/>
        <v>0</v>
      </c>
      <c r="BV12" s="11">
        <f t="shared" si="50"/>
        <v>0</v>
      </c>
      <c r="BW12" s="11">
        <f t="shared" si="50"/>
        <v>0</v>
      </c>
      <c r="BX12" s="11">
        <f t="shared" si="50"/>
        <v>-247025.25999999998</v>
      </c>
      <c r="BZ12" s="11">
        <f t="shared" ref="BZ12:CJ12" si="51">SUM(BZ9:BZ11)</f>
        <v>-592652.56128353416</v>
      </c>
      <c r="CA12" s="11">
        <f t="shared" si="51"/>
        <v>-53676.9</v>
      </c>
      <c r="CB12" s="11">
        <f t="shared" si="51"/>
        <v>-287731.96914427262</v>
      </c>
      <c r="CC12" s="11">
        <f t="shared" si="51"/>
        <v>-300216.77620474854</v>
      </c>
      <c r="CD12" s="11">
        <f t="shared" si="51"/>
        <v>0</v>
      </c>
      <c r="CE12" s="11">
        <f t="shared" si="51"/>
        <v>-62306.570000000007</v>
      </c>
      <c r="CF12" s="11">
        <f t="shared" si="51"/>
        <v>-673154.78711215942</v>
      </c>
      <c r="CG12" s="11">
        <f t="shared" si="51"/>
        <v>0</v>
      </c>
      <c r="CH12" s="11">
        <f t="shared" si="51"/>
        <v>0</v>
      </c>
      <c r="CI12" s="11">
        <f t="shared" si="51"/>
        <v>0</v>
      </c>
      <c r="CJ12" s="11">
        <f t="shared" si="51"/>
        <v>-1969739.5637447147</v>
      </c>
      <c r="CL12" s="11">
        <f t="shared" ref="CL12:CV12" si="52">SUM(CL9:CL11)</f>
        <v>-602470.98138967855</v>
      </c>
      <c r="CM12" s="11">
        <f t="shared" si="52"/>
        <v>-119767.64985343692</v>
      </c>
      <c r="CN12" s="11">
        <f t="shared" si="52"/>
        <v>-305323.50652850489</v>
      </c>
      <c r="CO12" s="11">
        <f t="shared" si="52"/>
        <v>-386132.29273518443</v>
      </c>
      <c r="CP12" s="11">
        <f t="shared" si="52"/>
        <v>0</v>
      </c>
      <c r="CQ12" s="11">
        <f t="shared" si="52"/>
        <v>0</v>
      </c>
      <c r="CR12" s="11">
        <f t="shared" si="52"/>
        <v>-581892.29649894428</v>
      </c>
      <c r="CS12" s="11">
        <f t="shared" si="52"/>
        <v>0</v>
      </c>
      <c r="CT12" s="11">
        <f t="shared" si="52"/>
        <v>0</v>
      </c>
      <c r="CU12" s="11">
        <f t="shared" si="52"/>
        <v>0</v>
      </c>
      <c r="CV12" s="11">
        <f t="shared" si="52"/>
        <v>-1995586.727005749</v>
      </c>
      <c r="CX12" s="11">
        <f t="shared" ref="CX12:DH12" si="53">SUM(CX9:CX11)</f>
        <v>-622166.91</v>
      </c>
      <c r="CY12" s="11">
        <f t="shared" si="53"/>
        <v>-54298.34</v>
      </c>
      <c r="CZ12" s="11">
        <f t="shared" si="53"/>
        <v>-268051.03000000003</v>
      </c>
      <c r="DA12" s="11">
        <f t="shared" si="53"/>
        <v>-359579.63</v>
      </c>
      <c r="DB12" s="11">
        <f t="shared" si="53"/>
        <v>0.5</v>
      </c>
      <c r="DC12" s="11">
        <f t="shared" si="53"/>
        <v>0</v>
      </c>
      <c r="DD12" s="11">
        <f t="shared" si="53"/>
        <v>-658493.65</v>
      </c>
      <c r="DE12" s="11">
        <f t="shared" si="53"/>
        <v>0</v>
      </c>
      <c r="DF12" s="11">
        <f t="shared" si="53"/>
        <v>-42.02</v>
      </c>
      <c r="DG12" s="11">
        <f t="shared" si="53"/>
        <v>0</v>
      </c>
      <c r="DH12" s="11">
        <f t="shared" si="53"/>
        <v>-1962631.0799999998</v>
      </c>
      <c r="DJ12" s="11">
        <f t="shared" ref="DJ12:DT12" si="54">SUM(DJ9:DJ11)</f>
        <v>-602470.98138967855</v>
      </c>
      <c r="DK12" s="11">
        <f t="shared" si="54"/>
        <v>-119767.64985343689</v>
      </c>
      <c r="DL12" s="11">
        <f t="shared" si="54"/>
        <v>-305323.50652850483</v>
      </c>
      <c r="DM12" s="11">
        <f t="shared" si="54"/>
        <v>-386132.29273518448</v>
      </c>
      <c r="DN12" s="11">
        <f t="shared" si="54"/>
        <v>0</v>
      </c>
      <c r="DO12" s="11">
        <f t="shared" si="54"/>
        <v>-63836.341699436889</v>
      </c>
      <c r="DP12" s="11">
        <f t="shared" si="54"/>
        <v>-581892.20647246588</v>
      </c>
      <c r="DQ12" s="11">
        <f t="shared" si="54"/>
        <v>0</v>
      </c>
      <c r="DR12" s="11">
        <f t="shared" si="54"/>
        <v>0</v>
      </c>
      <c r="DS12" s="11">
        <f t="shared" si="54"/>
        <v>0</v>
      </c>
      <c r="DT12" s="11">
        <f t="shared" si="54"/>
        <v>-2059422.9786787077</v>
      </c>
    </row>
    <row r="13" spans="1:124">
      <c r="B13" s="6"/>
      <c r="H13" s="6"/>
      <c r="N13" s="6"/>
      <c r="T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</row>
    <row r="14" spans="1:124">
      <c r="A14" t="s">
        <v>20</v>
      </c>
      <c r="B14" s="6"/>
      <c r="H14" s="6"/>
      <c r="N14" s="6"/>
      <c r="T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M14" t="s">
        <v>20</v>
      </c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Z14" t="s">
        <v>20</v>
      </c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M14" t="s">
        <v>20</v>
      </c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</row>
    <row r="15" spans="1:124">
      <c r="A15" t="s">
        <v>21</v>
      </c>
      <c r="B15" s="6">
        <f>'[5]100 Bars'!$G$197</f>
        <v>-1077.49</v>
      </c>
      <c r="C15" s="6">
        <f t="shared" ref="C15:C22" si="55">SUM(AC15:AD15)</f>
        <v>0</v>
      </c>
      <c r="D15" s="6">
        <f t="shared" ref="D15:D22" si="56">AG15+AH15</f>
        <v>-425.41999999999996</v>
      </c>
      <c r="E15" s="6">
        <f t="shared" ref="E15:E22" si="57">SUM(AB15,AE15,AF15,AI15)</f>
        <v>0</v>
      </c>
      <c r="F15" s="6">
        <f t="shared" ref="F15:F22" si="58">SUM(B15:E15)</f>
        <v>-1502.9099999999999</v>
      </c>
      <c r="H15" s="6">
        <f t="shared" ref="H15:H22" si="59">AN15</f>
        <v>-1049.4944391111871</v>
      </c>
      <c r="I15" s="6">
        <f t="shared" ref="I15:I22" si="60">SUM(AP15:AQ15)</f>
        <v>0</v>
      </c>
      <c r="J15" s="6">
        <f t="shared" ref="J15:J22" si="61">AT15+AU15</f>
        <v>-928.53564125402636</v>
      </c>
      <c r="K15" s="6">
        <f t="shared" ref="K15:K22" si="62">SUM(AO15,AR15,AS15,AV15)</f>
        <v>0</v>
      </c>
      <c r="L15" s="6">
        <f t="shared" ref="L15:L22" si="63">SUM(H15:K15)</f>
        <v>-1978.0300803652135</v>
      </c>
      <c r="N15" s="6">
        <f t="shared" ref="N15:N22" si="64">BA15</f>
        <v>-1661.37</v>
      </c>
      <c r="O15" s="6">
        <f t="shared" ref="O15:O22" si="65">SUM(BC15:BD15)</f>
        <v>0</v>
      </c>
      <c r="P15" s="6">
        <f t="shared" ref="P15:P22" si="66">SUM(BG15:BH15)</f>
        <v>-901.31</v>
      </c>
      <c r="Q15" s="6">
        <f t="shared" ref="Q15:Q22" si="67">SUM(BB15,BE15,BF15,BI15)</f>
        <v>-547.04999999999995</v>
      </c>
      <c r="R15" s="6">
        <f t="shared" ref="R15:R22" si="68">SUM(N15:Q15)</f>
        <v>-3109.7299999999996</v>
      </c>
      <c r="T15" s="6">
        <f t="shared" ref="T15:T22" si="69">BN15</f>
        <v>-1661.37</v>
      </c>
      <c r="U15" s="6">
        <f t="shared" ref="U15:U22" si="70">SUM(BP15:BQ15)</f>
        <v>0</v>
      </c>
      <c r="V15" s="6">
        <f t="shared" ref="V15:V22" si="71">SUM(BT15:BU15)</f>
        <v>-901.31</v>
      </c>
      <c r="W15" s="6">
        <f t="shared" ref="W15:W22" si="72">SUM(BO15,BR15:BS15,BV15)</f>
        <v>-603.04</v>
      </c>
      <c r="X15" s="6">
        <f t="shared" ref="X15:X22" si="73">SUM(T15:W15)</f>
        <v>-3165.72</v>
      </c>
      <c r="AA15" s="6">
        <f>'[5]100 Bars'!$G$197</f>
        <v>-1077.49</v>
      </c>
      <c r="AB15" s="6">
        <f>'[5]120 Admin'!$G$196</f>
        <v>0</v>
      </c>
      <c r="AC15" s="6"/>
      <c r="AD15" s="6">
        <f>'[5]200 Ents OH'!$G$196</f>
        <v>0</v>
      </c>
      <c r="AE15" s="6"/>
      <c r="AF15" s="6">
        <f>'[5]145 Housing'!G197</f>
        <v>0</v>
      </c>
      <c r="AG15" s="6">
        <f>'[5]300 Retail'!$G$197</f>
        <v>-368.17999999999995</v>
      </c>
      <c r="AH15" s="6">
        <f>'[5]106 Vending'!$G$195</f>
        <v>-57.24</v>
      </c>
      <c r="AI15" s="6">
        <f>'[5]130 Premises'!$G$195</f>
        <v>0</v>
      </c>
      <c r="AJ15" s="6"/>
      <c r="AK15" s="6">
        <f t="shared" ref="AK15:AK22" si="74">SUM(AA15:AJ15)</f>
        <v>-1502.91</v>
      </c>
      <c r="AM15" t="s">
        <v>21</v>
      </c>
      <c r="AN15" s="6">
        <f>'[5]100 Bars'!$H$197</f>
        <v>-1049.4944391111871</v>
      </c>
      <c r="AO15" s="6">
        <f>'[5]120 Admin'!$H$196</f>
        <v>0</v>
      </c>
      <c r="AP15" s="6"/>
      <c r="AQ15" s="6">
        <f>'[5]200 Ents OH'!$H$196</f>
        <v>0</v>
      </c>
      <c r="AR15" s="6"/>
      <c r="AS15" s="6">
        <f>'[5]145 Housing'!H197</f>
        <v>0</v>
      </c>
      <c r="AT15" s="6">
        <f>'[5]300 Retail'!$H$197</f>
        <v>-928.53564125402636</v>
      </c>
      <c r="AU15" s="6">
        <f>'[5]106 Vending'!$H$195</f>
        <v>0</v>
      </c>
      <c r="AV15" s="6">
        <f>'[5]130 Premises'!$H$195</f>
        <v>0</v>
      </c>
      <c r="AW15" s="6"/>
      <c r="AX15" s="6">
        <f t="shared" ref="AX15:AX22" si="75">SUM(AN15:AW15)</f>
        <v>-1978.0300803652135</v>
      </c>
      <c r="AZ15" t="s">
        <v>21</v>
      </c>
      <c r="BA15" s="6">
        <f>'[5]100 Bars'!$L$197</f>
        <v>-1661.37</v>
      </c>
      <c r="BB15" s="6">
        <f>'[5]120 Admin'!$L$196</f>
        <v>-413.1</v>
      </c>
      <c r="BC15" s="6"/>
      <c r="BD15" s="6">
        <f>'[5]200 Ents OH'!$L$196</f>
        <v>0</v>
      </c>
      <c r="BE15" s="6"/>
      <c r="BF15" s="6">
        <f>'[5]145 Housing'!AG197</f>
        <v>0</v>
      </c>
      <c r="BG15" s="6">
        <f>'[5]300 Retail'!$L$197</f>
        <v>-901.31</v>
      </c>
      <c r="BH15" s="6">
        <f>'[5]106 Vending'!$L$195</f>
        <v>0</v>
      </c>
      <c r="BI15" s="6">
        <f>'[5]130 Premises'!$L$195</f>
        <v>-133.94999999999999</v>
      </c>
      <c r="BJ15" s="6"/>
      <c r="BK15" s="6">
        <f t="shared" ref="BK15:BK22" si="76">SUM(BA15:BJ15)</f>
        <v>-3109.7299999999996</v>
      </c>
      <c r="BM15" t="s">
        <v>21</v>
      </c>
      <c r="BN15" s="6">
        <f>'[5]100 Bars'!$P$197</f>
        <v>-1661.37</v>
      </c>
      <c r="BO15" s="6">
        <f>'[5]120 Admin'!$P$196</f>
        <v>-413.1</v>
      </c>
      <c r="BP15" s="6"/>
      <c r="BQ15" s="6">
        <f>'[5]200 Ents OH'!$P$196</f>
        <v>0</v>
      </c>
      <c r="BR15" s="6"/>
      <c r="BS15" s="6">
        <f>'[5]145 Housing'!P197</f>
        <v>-55.99</v>
      </c>
      <c r="BT15" s="6">
        <f>'[5]300 Retail'!$P$197</f>
        <v>-901.31</v>
      </c>
      <c r="BU15" s="6">
        <f>'[5]106 Vending'!$P$195</f>
        <v>0</v>
      </c>
      <c r="BV15" s="6">
        <f>'[5]130 Premises'!$P$195</f>
        <v>-133.94999999999999</v>
      </c>
      <c r="BW15" s="6"/>
      <c r="BX15" s="6">
        <f t="shared" ref="BX15:BX22" si="77">SUM(BN15:BW15)</f>
        <v>-3165.7199999999993</v>
      </c>
      <c r="BZ15" s="6">
        <f>'[5]100 Bars'!$R$197</f>
        <v>-10155.559999999998</v>
      </c>
      <c r="CA15" s="6">
        <f>'[5]120 Admin'!$R$196</f>
        <v>-413.1</v>
      </c>
      <c r="CB15" s="6"/>
      <c r="CC15" s="6">
        <f>'[5]200 Ents OH'!$R$196</f>
        <v>-530.99061128257881</v>
      </c>
      <c r="CD15" s="6"/>
      <c r="CE15" s="6">
        <f>'[5]145 Housing'!$R197</f>
        <v>-55.99</v>
      </c>
      <c r="CF15" s="6">
        <f>'[5]300 Retail'!$R$197</f>
        <v>-4877.2387397119346</v>
      </c>
      <c r="CG15" s="6">
        <f>'[5]106 Vending'!$R$195</f>
        <v>0</v>
      </c>
      <c r="CH15" s="6">
        <f>'[5]130 Premises'!$R$195</f>
        <v>-328.52</v>
      </c>
      <c r="CI15" s="6"/>
      <c r="CJ15" s="6">
        <f t="shared" ref="CJ15:CJ22" si="78">SUM(BZ15:CI15)</f>
        <v>-16361.399350994512</v>
      </c>
      <c r="CL15" s="6">
        <f>'[5]100 Bars'!$S$197</f>
        <v>-10500</v>
      </c>
      <c r="CM15" s="6">
        <f>'[5]120 Admin'!$S$196</f>
        <v>0</v>
      </c>
      <c r="CN15" s="6"/>
      <c r="CO15" s="6">
        <f>'[5]200 Ents OH'!$S$196</f>
        <v>-286</v>
      </c>
      <c r="CP15" s="6"/>
      <c r="CQ15" s="6">
        <f>'[5]145 Housing'!$S197</f>
        <v>0</v>
      </c>
      <c r="CR15" s="6">
        <f>'[5]300 Retail'!$S$197</f>
        <v>-5686.5726646090534</v>
      </c>
      <c r="CS15" s="6">
        <f>'[5]106 Vending'!$S$195</f>
        <v>0</v>
      </c>
      <c r="CT15" s="6">
        <f>'[5]130 Premises'!$S$195</f>
        <v>0</v>
      </c>
      <c r="CU15" s="6"/>
      <c r="CV15" s="6">
        <f t="shared" ref="CV15:CV22" si="79">SUM(CL15:CU15)</f>
        <v>-16472.572664609055</v>
      </c>
      <c r="CX15" s="6">
        <f>'[5]100 Bars'!$U$197</f>
        <v>-10807.14</v>
      </c>
      <c r="CY15" s="6">
        <f>'[5]120 Admin'!$U$196</f>
        <v>-413.1</v>
      </c>
      <c r="CZ15" s="6"/>
      <c r="DA15" s="6">
        <f>'[5]200 Ents OH'!$U$196</f>
        <v>-284.35000000000002</v>
      </c>
      <c r="DB15" s="6"/>
      <c r="DC15" s="6">
        <f>'[5]145 Housing'!$U197</f>
        <v>0</v>
      </c>
      <c r="DD15" s="6">
        <f>'[5]300 Retail'!$U$197</f>
        <v>-5296.8099999999995</v>
      </c>
      <c r="DE15" s="6">
        <f>'[5]106 Vending'!$U$195</f>
        <v>-459.51</v>
      </c>
      <c r="DF15" s="6">
        <f>'[5]130 Premises'!$U$195</f>
        <v>-1443.05</v>
      </c>
      <c r="DG15" s="6"/>
      <c r="DH15" s="6">
        <f t="shared" ref="DH15:DH22" si="80">SUM(CX15:DG15)</f>
        <v>-18703.96</v>
      </c>
      <c r="DJ15" s="6">
        <f>'[5]100 Bars'!$V$197</f>
        <v>-10500</v>
      </c>
      <c r="DK15" s="6">
        <f>'[5]120 Admin'!$V$196</f>
        <v>0</v>
      </c>
      <c r="DL15" s="6"/>
      <c r="DM15" s="6">
        <f>'[5]200 Ents OH'!$V$196</f>
        <v>-286</v>
      </c>
      <c r="DN15" s="6"/>
      <c r="DO15" s="6">
        <f>'[5]145 Housing'!$V197</f>
        <v>0</v>
      </c>
      <c r="DP15" s="6">
        <f>'[5]300 Retail'!$V$197</f>
        <v>-5686.5726646090534</v>
      </c>
      <c r="DQ15" s="6">
        <f>'[5]106 Vending'!$V$195</f>
        <v>0</v>
      </c>
      <c r="DR15" s="6">
        <f>'[5]130 Premises'!$V$195</f>
        <v>0</v>
      </c>
      <c r="DS15" s="6"/>
      <c r="DT15" s="6">
        <f t="shared" ref="DT15:DT22" si="81">SUM(DJ15:DS15)</f>
        <v>-16472.572664609055</v>
      </c>
    </row>
    <row r="16" spans="1:124">
      <c r="A16" t="s">
        <v>22</v>
      </c>
      <c r="B16" s="6">
        <f>'[5]100 Bars'!$G$221</f>
        <v>-16</v>
      </c>
      <c r="C16" s="6">
        <f t="shared" si="55"/>
        <v>-158.34</v>
      </c>
      <c r="D16" s="6">
        <f t="shared" si="56"/>
        <v>-405.77000000000004</v>
      </c>
      <c r="E16" s="6">
        <f t="shared" si="57"/>
        <v>-2522.92</v>
      </c>
      <c r="F16" s="6">
        <f t="shared" si="58"/>
        <v>-3103.03</v>
      </c>
      <c r="H16" s="6">
        <f t="shared" si="59"/>
        <v>-86.490336004923094</v>
      </c>
      <c r="I16" s="6">
        <f t="shared" si="60"/>
        <v>-143.40611111111113</v>
      </c>
      <c r="J16" s="6">
        <f t="shared" si="61"/>
        <v>-157.09601259181531</v>
      </c>
      <c r="K16" s="6">
        <f t="shared" si="62"/>
        <v>-333.33333333333331</v>
      </c>
      <c r="L16" s="6">
        <f t="shared" si="63"/>
        <v>-720.32579304118281</v>
      </c>
      <c r="N16" s="6">
        <f t="shared" si="64"/>
        <v>-319.15000000000003</v>
      </c>
      <c r="O16" s="6">
        <f t="shared" si="65"/>
        <v>-62.48</v>
      </c>
      <c r="P16" s="6">
        <f t="shared" si="66"/>
        <v>-160.26999999999998</v>
      </c>
      <c r="Q16" s="6">
        <f t="shared" si="67"/>
        <v>0</v>
      </c>
      <c r="R16" s="6">
        <f t="shared" si="68"/>
        <v>-541.90000000000009</v>
      </c>
      <c r="T16" s="6">
        <f t="shared" si="69"/>
        <v>-319.15000000000003</v>
      </c>
      <c r="U16" s="6">
        <f t="shared" si="70"/>
        <v>-62.48</v>
      </c>
      <c r="V16" s="6">
        <f t="shared" si="71"/>
        <v>-160.26999999999998</v>
      </c>
      <c r="W16" s="6">
        <f t="shared" si="72"/>
        <v>-748.17</v>
      </c>
      <c r="X16" s="6">
        <f t="shared" si="73"/>
        <v>-1290.0700000000002</v>
      </c>
      <c r="AA16" s="6">
        <f>'[5]100 Bars'!$G$221</f>
        <v>-16</v>
      </c>
      <c r="AB16" s="6">
        <f>'[5]120 Admin'!$G$220</f>
        <v>0</v>
      </c>
      <c r="AC16" s="6">
        <f>'[5]200 Ents'!$G$231</f>
        <v>0</v>
      </c>
      <c r="AD16" s="6">
        <f>'[5]200 Ents OH'!$G$220</f>
        <v>-158.34</v>
      </c>
      <c r="AE16" s="6">
        <f>'[5]135 Adv &amp; Sponsorship'!$G$221</f>
        <v>0</v>
      </c>
      <c r="AF16" s="6">
        <f>'[5]145 Housing'!G221</f>
        <v>-2522.92</v>
      </c>
      <c r="AG16" s="6">
        <f>'[5]300 Retail'!$G$221</f>
        <v>-405.77000000000004</v>
      </c>
      <c r="AH16" s="6"/>
      <c r="AI16" s="6"/>
      <c r="AJ16" s="6"/>
      <c r="AK16" s="6">
        <f t="shared" si="74"/>
        <v>-3103.03</v>
      </c>
      <c r="AM16" t="s">
        <v>22</v>
      </c>
      <c r="AN16" s="6">
        <f>'[5]100 Bars'!$H$221</f>
        <v>-86.490336004923094</v>
      </c>
      <c r="AO16" s="6">
        <f>'[5]120 Admin'!$H$220</f>
        <v>-333.33333333333331</v>
      </c>
      <c r="AP16" s="6">
        <f>'[5]200 Ents'!$H$231</f>
        <v>0</v>
      </c>
      <c r="AQ16" s="6">
        <f>'[5]200 Ents OH'!$H$220</f>
        <v>-143.40611111111113</v>
      </c>
      <c r="AR16" s="6">
        <f>'[5]135 Adv &amp; Sponsorship'!$H$221</f>
        <v>0</v>
      </c>
      <c r="AS16" s="6">
        <f>'[5]145 Housing'!$H221</f>
        <v>0</v>
      </c>
      <c r="AT16" s="6">
        <f>'[5]300 Retail'!$H$221</f>
        <v>-157.09601259181531</v>
      </c>
      <c r="AU16" s="6"/>
      <c r="AV16" s="6"/>
      <c r="AW16" s="6"/>
      <c r="AX16" s="6">
        <f t="shared" si="75"/>
        <v>-720.32579304118292</v>
      </c>
      <c r="AZ16" t="s">
        <v>22</v>
      </c>
      <c r="BA16" s="6">
        <f>'[5]100 Bars'!$L$221</f>
        <v>-319.15000000000003</v>
      </c>
      <c r="BB16" s="6">
        <f>'[5]120 Admin'!$L$220</f>
        <v>0</v>
      </c>
      <c r="BC16" s="6">
        <f>'[5]200 Ents'!$L$231</f>
        <v>0</v>
      </c>
      <c r="BD16" s="6">
        <f>'[5]200 Ents OH'!$L$220</f>
        <v>-62.48</v>
      </c>
      <c r="BE16" s="6">
        <f>'[5]135 Adv &amp; Sponsorship'!$L$221</f>
        <v>0</v>
      </c>
      <c r="BF16" s="6">
        <f>'[5]145 Housing'!$L221</f>
        <v>0</v>
      </c>
      <c r="BG16" s="6">
        <f>'[5]300 Retail'!$L$221</f>
        <v>-160.26999999999998</v>
      </c>
      <c r="BH16" s="6"/>
      <c r="BI16" s="6"/>
      <c r="BJ16" s="6"/>
      <c r="BK16" s="6">
        <f t="shared" si="76"/>
        <v>-541.90000000000009</v>
      </c>
      <c r="BM16" t="s">
        <v>22</v>
      </c>
      <c r="BN16" s="6">
        <f>'[5]100 Bars'!$P$221</f>
        <v>-319.15000000000003</v>
      </c>
      <c r="BO16" s="6">
        <f>'[5]120 Admin'!$P$220</f>
        <v>0</v>
      </c>
      <c r="BP16" s="6">
        <f>'[5]200 Ents'!$P$231</f>
        <v>0</v>
      </c>
      <c r="BQ16" s="6">
        <f>'[5]200 Ents OH'!$P$220</f>
        <v>-62.48</v>
      </c>
      <c r="BR16" s="6">
        <f>'[5]135 Adv &amp; Sponsorship'!$P$221</f>
        <v>0</v>
      </c>
      <c r="BS16" s="6">
        <f>'[5]145 Housing'!$P221</f>
        <v>-748.17</v>
      </c>
      <c r="BT16" s="6">
        <f>'[5]300 Retail'!$P$221</f>
        <v>-160.26999999999998</v>
      </c>
      <c r="BU16" s="6"/>
      <c r="BV16" s="6">
        <f>'[5]130 Premises'!P219</f>
        <v>0</v>
      </c>
      <c r="BW16" s="6"/>
      <c r="BX16" s="6">
        <f t="shared" si="77"/>
        <v>-1290.07</v>
      </c>
      <c r="BZ16" s="6">
        <f>'[5]100 Bars'!$R$221</f>
        <v>-718.81000000000006</v>
      </c>
      <c r="CA16" s="6">
        <f>'[5]120 Admin'!$R$220</f>
        <v>0</v>
      </c>
      <c r="CB16" s="6">
        <f>'[5]200 Ents'!$R$231</f>
        <v>0</v>
      </c>
      <c r="CC16" s="6">
        <f>'[5]200 Ents OH'!$R$220</f>
        <v>-858.03696223422514</v>
      </c>
      <c r="CD16" s="6">
        <f>'[5]135 Adv &amp; Sponsorship'!$R$221</f>
        <v>0</v>
      </c>
      <c r="CE16" s="6">
        <f>'[5]145 Housing'!$R221</f>
        <v>-13880.316666666668</v>
      </c>
      <c r="CF16" s="6">
        <f>'[5]300 Retail'!$R$221</f>
        <v>-460.3212268518518</v>
      </c>
      <c r="CG16" s="6"/>
      <c r="CH16" s="6"/>
      <c r="CI16" s="6"/>
      <c r="CJ16" s="6">
        <f t="shared" si="78"/>
        <v>-15917.484855752744</v>
      </c>
      <c r="CL16" s="6">
        <f>'[5]100 Bars'!$S$221</f>
        <v>-865.31999999999994</v>
      </c>
      <c r="CM16" s="6">
        <f>'[5]120 Admin'!$S$220</f>
        <v>-2000.0000000000002</v>
      </c>
      <c r="CN16" s="6">
        <f>'[5]200 Ents'!$S$231</f>
        <v>0</v>
      </c>
      <c r="CO16" s="6">
        <f>'[5]200 Ents OH'!$S$220</f>
        <v>-860.43666666666661</v>
      </c>
      <c r="CP16" s="6">
        <f>'[5]135 Adv &amp; Sponsorship'!$S$221</f>
        <v>0</v>
      </c>
      <c r="CQ16" s="6">
        <f>'[5]145 Housing'!$S221</f>
        <v>0</v>
      </c>
      <c r="CR16" s="6">
        <f>'[5]300 Retail'!$S$221</f>
        <v>-500</v>
      </c>
      <c r="CS16" s="6"/>
      <c r="CT16" s="6"/>
      <c r="CU16" s="6"/>
      <c r="CV16" s="6">
        <f t="shared" si="79"/>
        <v>-4225.7566666666662</v>
      </c>
      <c r="CX16" s="6">
        <f>'[5]100 Bars'!$U$221</f>
        <v>-903.36</v>
      </c>
      <c r="CY16" s="6">
        <f>'[5]120 Admin'!$U$220</f>
        <v>0</v>
      </c>
      <c r="CZ16" s="6">
        <f>'[5]200 Ents'!$U$231</f>
        <v>0</v>
      </c>
      <c r="DA16" s="6">
        <f>'[5]200 Ents OH'!$U$220</f>
        <v>-1134.3700000000001</v>
      </c>
      <c r="DB16" s="6">
        <f>'[5]135 Adv &amp; Sponsorship'!$U$221</f>
        <v>0</v>
      </c>
      <c r="DC16" s="6">
        <f>'[5]145 Housing'!$U221</f>
        <v>0</v>
      </c>
      <c r="DD16" s="6">
        <f>'[5]300 Retail'!$U$221</f>
        <v>-519.03</v>
      </c>
      <c r="DE16" s="6"/>
      <c r="DF16" s="6"/>
      <c r="DG16" s="6"/>
      <c r="DH16" s="6">
        <f t="shared" si="80"/>
        <v>-2556.7600000000002</v>
      </c>
      <c r="DJ16" s="6">
        <f>'[5]100 Bars'!$V$221</f>
        <v>-865.32</v>
      </c>
      <c r="DK16" s="6">
        <f>'[5]120 Admin'!$V$220</f>
        <v>-2000</v>
      </c>
      <c r="DL16" s="6">
        <f>'[5]200 Ents'!$V$231</f>
        <v>0</v>
      </c>
      <c r="DM16" s="6">
        <f>'[5]200 Ents OH'!$V$220</f>
        <v>-860.43666666666672</v>
      </c>
      <c r="DN16" s="6"/>
      <c r="DO16" s="6">
        <f>'[5]145 Housing'!$V221</f>
        <v>-13777</v>
      </c>
      <c r="DP16" s="6">
        <f>'[5]300 Retail'!$V$221</f>
        <v>-500</v>
      </c>
      <c r="DQ16" s="6"/>
      <c r="DR16" s="6"/>
      <c r="DS16" s="6"/>
      <c r="DT16" s="6">
        <f t="shared" si="81"/>
        <v>-18002.756666666668</v>
      </c>
    </row>
    <row r="17" spans="1:124">
      <c r="A17" t="s">
        <v>23</v>
      </c>
      <c r="B17" s="6">
        <f>'[5]100 Bars'!$G$233</f>
        <v>-5699.92</v>
      </c>
      <c r="C17" s="6">
        <f t="shared" si="55"/>
        <v>-16321.429999999998</v>
      </c>
      <c r="D17" s="6">
        <f t="shared" si="56"/>
        <v>-2586.71</v>
      </c>
      <c r="E17" s="6">
        <f t="shared" si="57"/>
        <v>-147.54</v>
      </c>
      <c r="F17" s="6">
        <f t="shared" si="58"/>
        <v>-24755.599999999999</v>
      </c>
      <c r="H17" s="6">
        <f t="shared" si="59"/>
        <v>-5945.2385134392262</v>
      </c>
      <c r="I17" s="6">
        <f t="shared" si="60"/>
        <v>-10333.333333333334</v>
      </c>
      <c r="J17" s="6">
        <f t="shared" si="61"/>
        <v>-2516.666666666667</v>
      </c>
      <c r="K17" s="6">
        <f t="shared" si="62"/>
        <v>0</v>
      </c>
      <c r="L17" s="6">
        <f t="shared" si="63"/>
        <v>-18795.238513439228</v>
      </c>
      <c r="N17" s="6">
        <f t="shared" si="64"/>
        <v>-7207.0999999999995</v>
      </c>
      <c r="O17" s="6">
        <f t="shared" si="65"/>
        <v>-8118.75</v>
      </c>
      <c r="P17" s="6">
        <f t="shared" si="66"/>
        <v>-6697.93</v>
      </c>
      <c r="Q17" s="6">
        <f t="shared" si="67"/>
        <v>0</v>
      </c>
      <c r="R17" s="6">
        <f t="shared" si="68"/>
        <v>-22023.78</v>
      </c>
      <c r="T17" s="6">
        <f t="shared" si="69"/>
        <v>-7207.0999999999995</v>
      </c>
      <c r="U17" s="6">
        <f t="shared" si="70"/>
        <v>-8118.75</v>
      </c>
      <c r="V17" s="6">
        <f t="shared" si="71"/>
        <v>-6697.93</v>
      </c>
      <c r="W17" s="6">
        <f t="shared" si="72"/>
        <v>0</v>
      </c>
      <c r="X17" s="6">
        <f t="shared" si="73"/>
        <v>-22023.78</v>
      </c>
      <c r="AA17" s="6">
        <f>'[5]100 Bars'!$G$233</f>
        <v>-5699.92</v>
      </c>
      <c r="AB17" s="6"/>
      <c r="AC17" s="6"/>
      <c r="AD17" s="6">
        <f>'[5]200 Ents OH'!$G$233</f>
        <v>-16321.429999999998</v>
      </c>
      <c r="AE17" s="6">
        <f>'[5]135 Adv &amp; Sponsorship'!$G$232</f>
        <v>0</v>
      </c>
      <c r="AF17" s="6"/>
      <c r="AG17" s="6">
        <f>'[5]300 Retail'!$G$232</f>
        <v>-1028.81</v>
      </c>
      <c r="AH17" s="6">
        <f>'[5]106 Vending'!$G$230</f>
        <v>-1557.9</v>
      </c>
      <c r="AI17" s="6">
        <f>'[5]130 Premises'!$G$219</f>
        <v>-147.54</v>
      </c>
      <c r="AJ17" s="6"/>
      <c r="AK17" s="6">
        <f t="shared" si="74"/>
        <v>-24755.600000000002</v>
      </c>
      <c r="AM17" t="s">
        <v>23</v>
      </c>
      <c r="AN17" s="6">
        <f>'[5]100 Bars'!$H$233</f>
        <v>-5945.2385134392262</v>
      </c>
      <c r="AO17" s="6"/>
      <c r="AP17" s="6"/>
      <c r="AQ17" s="6">
        <f>'[5]200 Ents OH'!$H$233</f>
        <v>-10333.333333333334</v>
      </c>
      <c r="AR17" s="6">
        <f>'[5]135 Adv &amp; Sponsorship'!$H$232</f>
        <v>0</v>
      </c>
      <c r="AS17" s="6"/>
      <c r="AT17" s="6">
        <f>'[5]300 Retail'!$H$232</f>
        <v>-1100</v>
      </c>
      <c r="AU17" s="6">
        <f>'[5]106 Vending'!$H$230</f>
        <v>-1416.6666666666667</v>
      </c>
      <c r="AV17" s="6">
        <f>'[5]130 Premises'!$H$230</f>
        <v>0</v>
      </c>
      <c r="AW17" s="6"/>
      <c r="AX17" s="6">
        <f t="shared" si="75"/>
        <v>-18795.238513439228</v>
      </c>
      <c r="AZ17" t="s">
        <v>23</v>
      </c>
      <c r="BA17" s="6">
        <f>'[5]100 Bars'!$L$233</f>
        <v>-7207.0999999999995</v>
      </c>
      <c r="BB17" s="6"/>
      <c r="BC17" s="6"/>
      <c r="BD17" s="6">
        <f>'[5]200 Ents OH'!$L$233</f>
        <v>-8118.75</v>
      </c>
      <c r="BE17" s="6">
        <f>'[5]135 Adv &amp; Sponsorship'!$L$232</f>
        <v>0</v>
      </c>
      <c r="BF17" s="6">
        <f>'[5]145 Housing'!L233</f>
        <v>0</v>
      </c>
      <c r="BG17" s="6">
        <f>'[5]300 Retail'!$L$232</f>
        <v>-281.33000000000004</v>
      </c>
      <c r="BH17" s="6">
        <f>'[5]106 Vending'!$L$230</f>
        <v>-6416.6</v>
      </c>
      <c r="BI17" s="6">
        <f>'[5]130 Premises'!$L$230</f>
        <v>0</v>
      </c>
      <c r="BJ17" s="6"/>
      <c r="BK17" s="6">
        <f t="shared" si="76"/>
        <v>-22023.78</v>
      </c>
      <c r="BM17" t="s">
        <v>23</v>
      </c>
      <c r="BN17" s="6">
        <f>'[5]100 Bars'!$P$233</f>
        <v>-7207.0999999999995</v>
      </c>
      <c r="BO17" s="6"/>
      <c r="BP17" s="6"/>
      <c r="BQ17" s="6">
        <f>'[5]200 Ents OH'!$P$233</f>
        <v>-8118.75</v>
      </c>
      <c r="BR17" s="6">
        <f>'[5]135 Adv &amp; Sponsorship'!$P$232</f>
        <v>0</v>
      </c>
      <c r="BS17" s="6">
        <f>'[5]145 Housing'!Y233</f>
        <v>0</v>
      </c>
      <c r="BT17" s="6">
        <f>'[5]300 Retail'!$P$232</f>
        <v>-281.33000000000004</v>
      </c>
      <c r="BU17" s="6">
        <f>'[5]106 Vending'!$P$230</f>
        <v>-6416.6</v>
      </c>
      <c r="BV17" s="6">
        <f>'[5]130 Premises'!$P$230</f>
        <v>0</v>
      </c>
      <c r="BW17" s="6"/>
      <c r="BX17" s="6">
        <f t="shared" si="77"/>
        <v>-22023.78</v>
      </c>
      <c r="BZ17" s="6">
        <f>'[5]100 Bars'!$R$233</f>
        <v>-40743.979999999996</v>
      </c>
      <c r="CA17" s="6"/>
      <c r="CB17" s="6"/>
      <c r="CC17" s="6">
        <f>'[5]200 Ents OH'!$R$233</f>
        <v>-23103.383548954043</v>
      </c>
      <c r="CD17" s="6">
        <f>'[5]135 Adv &amp; Sponsorship'!$R$232</f>
        <v>0</v>
      </c>
      <c r="CE17" s="6"/>
      <c r="CF17" s="6">
        <f>'[5]300 Retail'!$R$232</f>
        <v>-2842.7312062757201</v>
      </c>
      <c r="CG17" s="6">
        <f>'[5]106 Vending'!$R$230</f>
        <v>-6416.6</v>
      </c>
      <c r="CH17" s="6">
        <f>'[5]130 Premises'!$R$219</f>
        <v>-292.65999999999997</v>
      </c>
      <c r="CI17" s="6"/>
      <c r="CJ17" s="6">
        <f t="shared" si="78"/>
        <v>-73399.354755229768</v>
      </c>
      <c r="CL17" s="6">
        <f>'[5]100 Bars'!$S$233</f>
        <v>-39674.32</v>
      </c>
      <c r="CM17" s="6"/>
      <c r="CN17" s="6"/>
      <c r="CO17" s="6">
        <f>'[5]200 Ents OH'!$S$233</f>
        <v>-24500</v>
      </c>
      <c r="CP17" s="6">
        <f>'[5]135 Adv &amp; Sponsorship'!$S$232</f>
        <v>0</v>
      </c>
      <c r="CQ17" s="6"/>
      <c r="CR17" s="6">
        <f>'[5]300 Retail'!$S$232</f>
        <v>-6600</v>
      </c>
      <c r="CS17" s="6">
        <f>'[5]106 Vending'!$S$230</f>
        <v>-8500</v>
      </c>
      <c r="CT17" s="6">
        <f>'[5]130 Premises'!$S$219</f>
        <v>0.17999999999999972</v>
      </c>
      <c r="CU17" s="6"/>
      <c r="CV17" s="6">
        <f t="shared" si="79"/>
        <v>-79274.140000000014</v>
      </c>
      <c r="CX17" s="6">
        <f>'[5]100 Bars'!$U$233</f>
        <v>-41119.72</v>
      </c>
      <c r="CY17" s="6"/>
      <c r="CZ17" s="6"/>
      <c r="DA17" s="6">
        <f>'[5]200 Ents OH'!$U$233</f>
        <v>-20134.159999999996</v>
      </c>
      <c r="DB17" s="6">
        <f>'[5]135 Adv &amp; Sponsorship'!$U$232</f>
        <v>0</v>
      </c>
      <c r="DC17" s="6">
        <f>'[5]145 Housing'!U233</f>
        <v>0</v>
      </c>
      <c r="DD17" s="6">
        <f>'[5]300 Retail'!$U$232</f>
        <v>-4888.37</v>
      </c>
      <c r="DE17" s="6">
        <f>'[5]106 Vending'!$U$230</f>
        <v>-8420.1400000000012</v>
      </c>
      <c r="DF17" s="6">
        <f>'[5]130 Premises'!$U$230</f>
        <v>-3.6</v>
      </c>
      <c r="DG17" s="6"/>
      <c r="DH17" s="6">
        <f t="shared" si="80"/>
        <v>-74565.990000000005</v>
      </c>
      <c r="DJ17" s="6">
        <f>'[5]100 Bars'!$V$233</f>
        <v>-39674.32</v>
      </c>
      <c r="DK17" s="6"/>
      <c r="DL17" s="6"/>
      <c r="DM17" s="6">
        <f>'[5]200 Ents OH'!$V$233</f>
        <v>-24500</v>
      </c>
      <c r="DN17" s="6"/>
      <c r="DO17" s="6">
        <f>'[5]145 Housing'!AG233</f>
        <v>0</v>
      </c>
      <c r="DP17" s="6">
        <f>'[5]300 Retail'!$V$232</f>
        <v>-6600</v>
      </c>
      <c r="DQ17" s="6">
        <f>'[5]106 Vending'!$V$230</f>
        <v>-8500</v>
      </c>
      <c r="DR17" s="6">
        <f>'[5]130 Premises'!$V$230</f>
        <v>0</v>
      </c>
      <c r="DS17" s="6"/>
      <c r="DT17" s="6">
        <f t="shared" si="81"/>
        <v>-79274.320000000007</v>
      </c>
    </row>
    <row r="18" spans="1:124">
      <c r="A18" t="s">
        <v>24</v>
      </c>
      <c r="B18" s="6">
        <f>'[5]100 Bars'!$G$240</f>
        <v>-199</v>
      </c>
      <c r="C18" s="6">
        <f t="shared" si="55"/>
        <v>0</v>
      </c>
      <c r="D18" s="6">
        <f t="shared" si="56"/>
        <v>0</v>
      </c>
      <c r="E18" s="6">
        <f t="shared" si="57"/>
        <v>-1203.82</v>
      </c>
      <c r="F18" s="6">
        <f t="shared" si="58"/>
        <v>-1402.82</v>
      </c>
      <c r="H18" s="6">
        <f t="shared" si="59"/>
        <v>0</v>
      </c>
      <c r="I18" s="6">
        <f t="shared" si="60"/>
        <v>0</v>
      </c>
      <c r="J18" s="6">
        <f t="shared" si="61"/>
        <v>0</v>
      </c>
      <c r="K18" s="6">
        <f t="shared" si="62"/>
        <v>-1580.5616666666667</v>
      </c>
      <c r="L18" s="6">
        <f t="shared" si="63"/>
        <v>-1580.5616666666667</v>
      </c>
      <c r="N18" s="6">
        <f t="shared" si="64"/>
        <v>-360</v>
      </c>
      <c r="O18" s="6">
        <f t="shared" si="65"/>
        <v>0</v>
      </c>
      <c r="P18" s="6">
        <f t="shared" si="66"/>
        <v>0</v>
      </c>
      <c r="Q18" s="6">
        <f t="shared" si="67"/>
        <v>0</v>
      </c>
      <c r="R18" s="6">
        <f t="shared" si="68"/>
        <v>-360</v>
      </c>
      <c r="T18" s="6">
        <f t="shared" si="69"/>
        <v>-360</v>
      </c>
      <c r="U18" s="6">
        <f t="shared" si="70"/>
        <v>0</v>
      </c>
      <c r="V18" s="6">
        <f t="shared" si="71"/>
        <v>0</v>
      </c>
      <c r="W18" s="6">
        <f t="shared" si="72"/>
        <v>0</v>
      </c>
      <c r="X18" s="6">
        <f t="shared" si="73"/>
        <v>-360</v>
      </c>
      <c r="AA18" s="6">
        <f>'[5]100 Bars'!$G$240</f>
        <v>-199</v>
      </c>
      <c r="AB18" s="6">
        <f>'[5]120 Admin'!$G$252</f>
        <v>-1203.82</v>
      </c>
      <c r="AC18" s="6"/>
      <c r="AD18" s="6">
        <f>'[5]200 Ents OH'!$G$254</f>
        <v>0</v>
      </c>
      <c r="AE18" s="6"/>
      <c r="AF18" s="6">
        <f>'[5]145 Housing'!G253</f>
        <v>0</v>
      </c>
      <c r="AG18" s="6"/>
      <c r="AH18" s="6"/>
      <c r="AI18" s="6">
        <f>'[5]130 Premises'!G230</f>
        <v>0</v>
      </c>
      <c r="AJ18" s="6"/>
      <c r="AK18" s="6">
        <f t="shared" si="74"/>
        <v>-1402.82</v>
      </c>
      <c r="AM18" t="s">
        <v>24</v>
      </c>
      <c r="AN18" s="6">
        <f>'[5]100 Bars'!$H$240</f>
        <v>0</v>
      </c>
      <c r="AO18" s="6">
        <f>'[5]120 Admin'!$H$252</f>
        <v>-1580.5616666666667</v>
      </c>
      <c r="AP18" s="6"/>
      <c r="AQ18" s="6">
        <f>'[5]200 Ents OH'!$H$254</f>
        <v>0</v>
      </c>
      <c r="AR18" s="6"/>
      <c r="AS18" s="6"/>
      <c r="AT18" s="6"/>
      <c r="AU18" s="6"/>
      <c r="AV18" s="6"/>
      <c r="AW18" s="6"/>
      <c r="AX18" s="6">
        <f t="shared" si="75"/>
        <v>-1580.5616666666667</v>
      </c>
      <c r="AZ18" t="s">
        <v>24</v>
      </c>
      <c r="BA18" s="6">
        <f>'[5]100 Bars'!$L$240</f>
        <v>-360</v>
      </c>
      <c r="BB18" s="6">
        <f>'[5]120 Admin'!$L$252</f>
        <v>0</v>
      </c>
      <c r="BC18" s="6"/>
      <c r="BD18" s="6">
        <f>'[5]200 Ents OH'!$L$254</f>
        <v>0</v>
      </c>
      <c r="BE18" s="6"/>
      <c r="BF18" s="6">
        <f>'[5]145 Housing'!L253</f>
        <v>0</v>
      </c>
      <c r="BG18" s="6"/>
      <c r="BH18" s="6"/>
      <c r="BI18" s="6"/>
      <c r="BJ18" s="6"/>
      <c r="BK18" s="6">
        <f t="shared" si="76"/>
        <v>-360</v>
      </c>
      <c r="BM18" t="s">
        <v>24</v>
      </c>
      <c r="BN18" s="6">
        <f>'[5]100 Bars'!$P$240</f>
        <v>-360</v>
      </c>
      <c r="BO18" s="6">
        <f>'[5]120 Admin'!$P$252</f>
        <v>0</v>
      </c>
      <c r="BP18" s="6"/>
      <c r="BQ18" s="6">
        <f>'[5]200 Ents OH'!$P$254</f>
        <v>0</v>
      </c>
      <c r="BR18" s="6"/>
      <c r="BS18" s="6">
        <f>'[5]145 Housing'!P253</f>
        <v>0</v>
      </c>
      <c r="BT18" s="6"/>
      <c r="BU18" s="6"/>
      <c r="BV18" s="6"/>
      <c r="BW18" s="6"/>
      <c r="BX18" s="6">
        <f t="shared" si="77"/>
        <v>-360</v>
      </c>
      <c r="BZ18" s="6">
        <f>'[5]100 Bars'!$R$240</f>
        <v>-2216.0000000000005</v>
      </c>
      <c r="CA18" s="6">
        <f>'[5]120 Admin'!$R$252</f>
        <v>-11451.819999999998</v>
      </c>
      <c r="CB18" s="6"/>
      <c r="CC18" s="6">
        <f>'[5]200 Ents OH'!$R$254</f>
        <v>-0.01</v>
      </c>
      <c r="CD18" s="6"/>
      <c r="CE18" s="6">
        <f>'[5]145 Housing'!$R253</f>
        <v>-346.4</v>
      </c>
      <c r="CF18" s="6"/>
      <c r="CG18" s="6"/>
      <c r="CH18" s="6"/>
      <c r="CI18" s="6"/>
      <c r="CJ18" s="6">
        <f t="shared" si="78"/>
        <v>-14014.229999999998</v>
      </c>
      <c r="CL18" s="6">
        <f>'[5]100 Bars'!$S$240</f>
        <v>0</v>
      </c>
      <c r="CM18" s="6">
        <f>'[5]120 Admin'!$S$252</f>
        <v>-9483.3700000000008</v>
      </c>
      <c r="CN18" s="6">
        <f>'[5]200 Ents'!S240</f>
        <v>0</v>
      </c>
      <c r="CO18" s="6">
        <f>'[5]200 Ents OH'!$S$254</f>
        <v>0</v>
      </c>
      <c r="CP18" s="6"/>
      <c r="CQ18" s="6">
        <f>'[5]145 Housing'!$S253</f>
        <v>0</v>
      </c>
      <c r="CR18" s="6"/>
      <c r="CS18" s="6"/>
      <c r="CT18" s="6"/>
      <c r="CU18" s="6"/>
      <c r="CV18" s="6">
        <f t="shared" si="79"/>
        <v>-9483.3700000000008</v>
      </c>
      <c r="CX18" s="6">
        <f>'[5]100 Bars'!$U$240</f>
        <v>-1336.16</v>
      </c>
      <c r="CY18" s="6">
        <f>'[5]120 Admin'!$U$252</f>
        <v>-11821.320000000002</v>
      </c>
      <c r="CZ18" s="6">
        <f>'[5]200 Ents'!AE240</f>
        <v>0</v>
      </c>
      <c r="DA18" s="6">
        <f>'[5]200 Ents OH'!$U$254</f>
        <v>-10.02</v>
      </c>
      <c r="DB18" s="6"/>
      <c r="DC18" s="6">
        <f>'[5]145 Housing'!$U253</f>
        <v>0</v>
      </c>
      <c r="DD18" s="6"/>
      <c r="DE18" s="6"/>
      <c r="DF18" s="7" t="s">
        <v>142</v>
      </c>
      <c r="DG18" s="6"/>
      <c r="DH18" s="6">
        <f t="shared" si="80"/>
        <v>-13167.500000000002</v>
      </c>
      <c r="DJ18" s="6">
        <f>'[5]100 Bars'!$V$240</f>
        <v>0</v>
      </c>
      <c r="DK18" s="6">
        <f>'[5]120 Admin'!$V$252</f>
        <v>-9483.3700000000008</v>
      </c>
      <c r="DL18" s="6">
        <f>'[5]200 Ents'!AQ240</f>
        <v>0</v>
      </c>
      <c r="DM18" s="6">
        <f>'[5]200 Ents OH'!$V$254</f>
        <v>0</v>
      </c>
      <c r="DN18" s="6"/>
      <c r="DO18" s="6">
        <f>'[5]145 Housing'!$V253</f>
        <v>0</v>
      </c>
      <c r="DP18" s="6"/>
      <c r="DQ18" s="6"/>
      <c r="DR18" s="7" t="s">
        <v>142</v>
      </c>
      <c r="DS18" s="6"/>
      <c r="DT18" s="6">
        <f t="shared" si="81"/>
        <v>-9483.3700000000008</v>
      </c>
    </row>
    <row r="19" spans="1:124">
      <c r="A19" t="s">
        <v>25</v>
      </c>
      <c r="B19" s="6"/>
      <c r="C19" s="6">
        <f t="shared" si="55"/>
        <v>-2024.44</v>
      </c>
      <c r="D19" s="6">
        <f t="shared" si="56"/>
        <v>-0.38</v>
      </c>
      <c r="E19" s="6">
        <f t="shared" si="57"/>
        <v>0</v>
      </c>
      <c r="F19" s="6">
        <f t="shared" si="58"/>
        <v>-2024.8200000000002</v>
      </c>
      <c r="H19" s="6">
        <f t="shared" si="59"/>
        <v>0</v>
      </c>
      <c r="I19" s="6">
        <f t="shared" si="60"/>
        <v>-5000</v>
      </c>
      <c r="J19" s="6">
        <f t="shared" si="61"/>
        <v>-83.333333333333329</v>
      </c>
      <c r="K19" s="6">
        <f t="shared" si="62"/>
        <v>0</v>
      </c>
      <c r="L19" s="6">
        <f t="shared" si="63"/>
        <v>-5083.333333333333</v>
      </c>
      <c r="N19" s="6">
        <f t="shared" si="64"/>
        <v>0</v>
      </c>
      <c r="O19" s="6">
        <f t="shared" si="65"/>
        <v>-3743.49</v>
      </c>
      <c r="P19" s="6">
        <f t="shared" si="66"/>
        <v>-21.759999999999998</v>
      </c>
      <c r="Q19" s="6">
        <f t="shared" si="67"/>
        <v>0</v>
      </c>
      <c r="R19" s="6">
        <f t="shared" si="68"/>
        <v>-3765.25</v>
      </c>
      <c r="T19" s="6">
        <f t="shared" si="69"/>
        <v>0</v>
      </c>
      <c r="U19" s="6">
        <f t="shared" si="70"/>
        <v>-3743.49</v>
      </c>
      <c r="V19" s="6">
        <f t="shared" si="71"/>
        <v>-21.759999999999998</v>
      </c>
      <c r="W19" s="6">
        <f t="shared" si="72"/>
        <v>0</v>
      </c>
      <c r="X19" s="6">
        <f t="shared" si="73"/>
        <v>-3765.25</v>
      </c>
      <c r="AA19" s="6"/>
      <c r="AB19" s="6"/>
      <c r="AC19" s="6">
        <f>'[5]200 Ents'!G240</f>
        <v>0</v>
      </c>
      <c r="AD19" s="6">
        <f>'[5]200 Ents OH'!$G$242</f>
        <v>-2024.44</v>
      </c>
      <c r="AE19" s="6">
        <f>'[5]135 Adv &amp; Sponsorship'!$G$241</f>
        <v>0</v>
      </c>
      <c r="AF19" s="6"/>
      <c r="AG19" s="6">
        <f>'[5]300 Retail'!$G$241</f>
        <v>-0.38</v>
      </c>
      <c r="AH19" s="6"/>
      <c r="AI19" s="6"/>
      <c r="AJ19" s="6"/>
      <c r="AK19" s="6">
        <f t="shared" si="74"/>
        <v>-2024.8200000000002</v>
      </c>
      <c r="AM19" t="s">
        <v>25</v>
      </c>
      <c r="AN19" s="6"/>
      <c r="AO19" s="6"/>
      <c r="AP19" s="6">
        <f>'[5]200 Ents'!H240</f>
        <v>0</v>
      </c>
      <c r="AQ19" s="6">
        <f>'[5]200 Ents OH'!$H$242</f>
        <v>-5000</v>
      </c>
      <c r="AR19" s="6">
        <f>'[5]135 Adv &amp; Sponsorship'!$H$241</f>
        <v>0</v>
      </c>
      <c r="AS19" s="6"/>
      <c r="AT19" s="6">
        <f>'[5]300 Retail'!$H$241</f>
        <v>-83.333333333333329</v>
      </c>
      <c r="AU19" s="6"/>
      <c r="AV19" s="6"/>
      <c r="AW19" s="6"/>
      <c r="AX19" s="6">
        <f t="shared" si="75"/>
        <v>-5083.333333333333</v>
      </c>
      <c r="AZ19" t="s">
        <v>25</v>
      </c>
      <c r="BA19" s="6"/>
      <c r="BB19" s="6"/>
      <c r="BC19" s="6">
        <f>'[5]200 Ents'!$L240</f>
        <v>0</v>
      </c>
      <c r="BD19" s="6">
        <f>'[5]200 Ents OH'!$L$242</f>
        <v>-3743.49</v>
      </c>
      <c r="BE19" s="6">
        <f>'[5]135 Adv &amp; Sponsorship'!$L$241</f>
        <v>0</v>
      </c>
      <c r="BF19" s="6"/>
      <c r="BG19" s="6">
        <f>'[5]300 Retail'!$L$241</f>
        <v>-21.759999999999998</v>
      </c>
      <c r="BH19" s="6"/>
      <c r="BI19" s="6"/>
      <c r="BJ19" s="6"/>
      <c r="BK19" s="6">
        <f t="shared" si="76"/>
        <v>-3765.25</v>
      </c>
      <c r="BM19" t="s">
        <v>25</v>
      </c>
      <c r="BN19" s="6"/>
      <c r="BO19" s="6"/>
      <c r="BP19" s="6">
        <f>'[5]200 Ents'!$P240</f>
        <v>0</v>
      </c>
      <c r="BQ19" s="6">
        <f>'[5]200 Ents OH'!$P$242</f>
        <v>-3743.49</v>
      </c>
      <c r="BR19" s="6">
        <f>'[5]135 Adv &amp; Sponsorship'!$P$241</f>
        <v>0</v>
      </c>
      <c r="BS19" s="6"/>
      <c r="BT19" s="6">
        <f>'[5]300 Retail'!$P$241</f>
        <v>-21.759999999999998</v>
      </c>
      <c r="BU19" s="6"/>
      <c r="BV19" s="6"/>
      <c r="BW19" s="6"/>
      <c r="BX19" s="6">
        <f t="shared" si="77"/>
        <v>-3765.25</v>
      </c>
      <c r="BZ19" s="6"/>
      <c r="CA19" s="6"/>
      <c r="CB19" s="6"/>
      <c r="CC19" s="6">
        <f>'[5]200 Ents OH'!$R$242</f>
        <v>-26111.506259859394</v>
      </c>
      <c r="CD19" s="6">
        <f>'[5]135 Adv &amp; Sponsorship'!$R$241</f>
        <v>0</v>
      </c>
      <c r="CE19" s="6"/>
      <c r="CF19" s="6">
        <f>'[5]300 Retail'!$R$241</f>
        <v>-389.78901234567894</v>
      </c>
      <c r="CG19" s="6"/>
      <c r="CH19" s="6"/>
      <c r="CI19" s="6"/>
      <c r="CJ19" s="6">
        <f t="shared" si="78"/>
        <v>-26501.295272205072</v>
      </c>
      <c r="CL19" s="6"/>
      <c r="CM19" s="6"/>
      <c r="CN19" s="6"/>
      <c r="CO19" s="6">
        <f>'[5]200 Ents OH'!$S$242</f>
        <v>-30000</v>
      </c>
      <c r="CP19" s="6">
        <f>'[5]135 Adv &amp; Sponsorship'!$S$241</f>
        <v>0</v>
      </c>
      <c r="CQ19" s="6"/>
      <c r="CR19" s="6">
        <f>'[5]300 Retail'!$S$241</f>
        <v>-500.00000000000006</v>
      </c>
      <c r="CS19" s="6"/>
      <c r="CT19" s="6"/>
      <c r="CU19" s="6"/>
      <c r="CV19" s="6">
        <f t="shared" si="79"/>
        <v>-30500</v>
      </c>
      <c r="CX19" s="6"/>
      <c r="CY19" s="6"/>
      <c r="CZ19" s="6"/>
      <c r="DA19" s="6">
        <f>'[5]200 Ents OH'!$U$242</f>
        <v>-28907.200000000001</v>
      </c>
      <c r="DB19" s="6">
        <f>'[5]135 Adv &amp; Sponsorship'!$U$241</f>
        <v>0</v>
      </c>
      <c r="DC19" s="6"/>
      <c r="DD19" s="6">
        <f>'[5]300 Retail'!$U$241</f>
        <v>-318.33000000000004</v>
      </c>
      <c r="DE19" s="6"/>
      <c r="DF19" s="6"/>
      <c r="DG19" s="6"/>
      <c r="DH19" s="6">
        <f t="shared" si="80"/>
        <v>-29225.530000000002</v>
      </c>
      <c r="DJ19" s="6"/>
      <c r="DK19" s="6"/>
      <c r="DL19" s="6"/>
      <c r="DM19" s="6">
        <f>'[5]200 Ents OH'!$V$242</f>
        <v>-30000</v>
      </c>
      <c r="DN19" s="6"/>
      <c r="DO19" s="6"/>
      <c r="DP19" s="6">
        <f>'[5]300 Retail'!$V$241</f>
        <v>-500</v>
      </c>
      <c r="DQ19" s="6"/>
      <c r="DR19" s="6"/>
      <c r="DS19" s="6"/>
      <c r="DT19" s="6">
        <f t="shared" si="81"/>
        <v>-30500</v>
      </c>
    </row>
    <row r="20" spans="1:124">
      <c r="A20" t="s">
        <v>26</v>
      </c>
      <c r="B20" s="6">
        <f>'[5]100 Bars'!$G$267</f>
        <v>0</v>
      </c>
      <c r="C20" s="6">
        <f t="shared" si="55"/>
        <v>-12879.69</v>
      </c>
      <c r="D20" s="6">
        <f t="shared" si="56"/>
        <v>0</v>
      </c>
      <c r="E20" s="6">
        <f t="shared" si="57"/>
        <v>-5198.833333333333</v>
      </c>
      <c r="F20" s="6">
        <f t="shared" si="58"/>
        <v>-18078.523333333334</v>
      </c>
      <c r="H20" s="6">
        <f t="shared" si="59"/>
        <v>-600</v>
      </c>
      <c r="I20" s="6">
        <f t="shared" si="60"/>
        <v>-9474.0087081127604</v>
      </c>
      <c r="J20" s="6">
        <f t="shared" si="61"/>
        <v>0</v>
      </c>
      <c r="K20" s="6">
        <f t="shared" si="62"/>
        <v>-5865.4541666666664</v>
      </c>
      <c r="L20" s="6">
        <f t="shared" si="63"/>
        <v>-15939.462874779427</v>
      </c>
      <c r="N20" s="6">
        <f t="shared" si="64"/>
        <v>-300</v>
      </c>
      <c r="O20" s="6">
        <f t="shared" si="65"/>
        <v>-14059</v>
      </c>
      <c r="P20" s="6">
        <f t="shared" si="66"/>
        <v>0</v>
      </c>
      <c r="Q20" s="6">
        <f t="shared" si="67"/>
        <v>-5000</v>
      </c>
      <c r="R20" s="6">
        <f t="shared" si="68"/>
        <v>-19359</v>
      </c>
      <c r="T20" s="6">
        <f t="shared" si="69"/>
        <v>-300</v>
      </c>
      <c r="U20" s="6">
        <f t="shared" si="70"/>
        <v>-14059</v>
      </c>
      <c r="V20" s="6">
        <f t="shared" si="71"/>
        <v>0</v>
      </c>
      <c r="W20" s="6">
        <f t="shared" si="72"/>
        <v>-6445.4</v>
      </c>
      <c r="X20" s="6">
        <f t="shared" si="73"/>
        <v>-20804.400000000001</v>
      </c>
      <c r="AA20" s="6">
        <f>'[5]100 Bars'!$G$267</f>
        <v>0</v>
      </c>
      <c r="AB20" s="6">
        <f>'[5]120 Admin'!$G$266</f>
        <v>-5198.833333333333</v>
      </c>
      <c r="AC20" s="6">
        <f>'[5]200 Ents'!$G$267</f>
        <v>-10879.69</v>
      </c>
      <c r="AD20" s="6">
        <f>'[5]200 Ents OH'!$G$269</f>
        <v>-2000</v>
      </c>
      <c r="AE20" s="6"/>
      <c r="AF20" s="6">
        <f>'[5]145 Housing'!G267</f>
        <v>0</v>
      </c>
      <c r="AG20" s="6">
        <f>'[5]300 Retail'!$G$268</f>
        <v>0</v>
      </c>
      <c r="AH20" s="6">
        <f>'[5]106 Vending'!G264</f>
        <v>0</v>
      </c>
      <c r="AI20" s="6"/>
      <c r="AJ20" s="6"/>
      <c r="AK20" s="6">
        <f t="shared" si="74"/>
        <v>-18078.523333333334</v>
      </c>
      <c r="AM20" t="s">
        <v>26</v>
      </c>
      <c r="AN20" s="6">
        <f>'[5]100 Bars'!$H$267</f>
        <v>-600</v>
      </c>
      <c r="AO20" s="6">
        <f>'[5]120 Admin'!$H$266</f>
        <v>-5865.4541666666664</v>
      </c>
      <c r="AP20" s="6">
        <f>'[5]200 Ents'!$H$267</f>
        <v>-9474.0087081127604</v>
      </c>
      <c r="AQ20" s="6">
        <f>'[5]200 Ents OH'!$H$269</f>
        <v>0</v>
      </c>
      <c r="AR20" s="6"/>
      <c r="AS20" s="6">
        <f>'[5]145 Housing'!$H267</f>
        <v>0</v>
      </c>
      <c r="AT20" s="6">
        <f>'[5]300 Retail'!$H$268</f>
        <v>0</v>
      </c>
      <c r="AU20" s="6"/>
      <c r="AV20" s="6"/>
      <c r="AW20" s="6"/>
      <c r="AX20" s="6">
        <f t="shared" si="75"/>
        <v>-15939.462874779427</v>
      </c>
      <c r="AZ20" t="s">
        <v>26</v>
      </c>
      <c r="BA20" s="6">
        <f>'[5]100 Bars'!$L$267</f>
        <v>-300</v>
      </c>
      <c r="BB20" s="6">
        <f>'[5]120 Admin'!$L$266</f>
        <v>-5000</v>
      </c>
      <c r="BC20" s="6">
        <f>'[5]200 Ents'!$L$267</f>
        <v>-10059</v>
      </c>
      <c r="BD20" s="6">
        <f>'[5]200 Ents OH'!$L$269</f>
        <v>-4000</v>
      </c>
      <c r="BE20" s="6"/>
      <c r="BF20" s="6">
        <f>'[5]145 Housing'!$L267</f>
        <v>0</v>
      </c>
      <c r="BG20" s="6">
        <f>'[5]300 Retail'!$L$268</f>
        <v>0</v>
      </c>
      <c r="BH20" s="6"/>
      <c r="BI20" s="6"/>
      <c r="BJ20" s="6"/>
      <c r="BK20" s="6">
        <f t="shared" si="76"/>
        <v>-19359</v>
      </c>
      <c r="BM20" t="s">
        <v>26</v>
      </c>
      <c r="BN20" s="6">
        <f>'[5]100 Bars'!$P$267</f>
        <v>-300</v>
      </c>
      <c r="BO20" s="6">
        <f>'[5]120 Admin'!$P$266</f>
        <v>-5000</v>
      </c>
      <c r="BP20" s="6">
        <f>'[5]200 Ents'!$P$267</f>
        <v>-10059</v>
      </c>
      <c r="BQ20" s="6">
        <f>'[5]200 Ents OH'!$P$269</f>
        <v>-4000</v>
      </c>
      <c r="BR20" s="6"/>
      <c r="BS20" s="6">
        <f>'[5]145 Housing'!$P267</f>
        <v>-1445.4</v>
      </c>
      <c r="BT20" s="6">
        <f>'[5]300 Retail'!$P$268</f>
        <v>0</v>
      </c>
      <c r="BU20" s="6">
        <f>'[5]106 Vending'!P264</f>
        <v>0</v>
      </c>
      <c r="BV20" s="6"/>
      <c r="BW20" s="6"/>
      <c r="BX20" s="6">
        <f t="shared" si="77"/>
        <v>-20804.400000000001</v>
      </c>
      <c r="BZ20" s="6">
        <f>'[5]100 Bars'!$R$267</f>
        <v>-5511.53</v>
      </c>
      <c r="CA20" s="6">
        <f>'[5]120 Admin'!$R$266</f>
        <v>-29999.999999999996</v>
      </c>
      <c r="CB20" s="6">
        <f>'[5]200 Ents'!$R$267</f>
        <v>-110254.14719764776</v>
      </c>
      <c r="CC20" s="6">
        <f>'[5]200 Ents OH'!$R$269</f>
        <v>-24000</v>
      </c>
      <c r="CD20" s="6"/>
      <c r="CE20" s="6">
        <f>'[5]145 Housing'!$R267</f>
        <v>-440</v>
      </c>
      <c r="CF20" s="6">
        <f>'[5]300 Retail'!$R$268</f>
        <v>-1119</v>
      </c>
      <c r="CG20" s="6">
        <f>'[5]106 Vending'!$R264</f>
        <v>-685.19</v>
      </c>
      <c r="CH20" s="6"/>
      <c r="CI20" s="6"/>
      <c r="CJ20" s="6">
        <f t="shared" si="78"/>
        <v>-172009.86719764775</v>
      </c>
      <c r="CL20" s="6">
        <f>'[5]100 Bars'!$S$267</f>
        <v>-5650</v>
      </c>
      <c r="CM20" s="6">
        <f>'[5]120 Admin'!$S$266</f>
        <v>-35192.724999999999</v>
      </c>
      <c r="CN20" s="6">
        <f>'[5]200 Ents'!$S$267</f>
        <v>-99790.106640005019</v>
      </c>
      <c r="CO20" s="6">
        <f>'[5]200 Ents OH'!$S$269</f>
        <v>0</v>
      </c>
      <c r="CP20" s="6"/>
      <c r="CQ20" s="6">
        <f>'[5]145 Housing'!$S267</f>
        <v>0</v>
      </c>
      <c r="CR20" s="6">
        <f>'[5]300 Retail'!$S$268</f>
        <v>0</v>
      </c>
      <c r="CS20" s="6">
        <f>'[5]106 Vending'!$S264</f>
        <v>0</v>
      </c>
      <c r="CT20" s="6"/>
      <c r="CU20" s="6"/>
      <c r="CV20" s="6">
        <f t="shared" si="79"/>
        <v>-140632.83164000502</v>
      </c>
      <c r="CX20" s="6">
        <f>'[5]100 Bars'!$U$267</f>
        <v>-7060.92</v>
      </c>
      <c r="CY20" s="6">
        <f>'[5]120 Admin'!$U$266</f>
        <v>-29277.14</v>
      </c>
      <c r="CZ20" s="6">
        <f>'[5]200 Ents'!$U$267</f>
        <v>-107416.28</v>
      </c>
      <c r="DA20" s="6">
        <f>'[5]200 Ents OH'!$U$269</f>
        <v>-24000</v>
      </c>
      <c r="DB20" s="6"/>
      <c r="DC20" s="6">
        <f>'[5]145 Housing'!$U267</f>
        <v>0</v>
      </c>
      <c r="DD20" s="6">
        <f>'[5]300 Retail'!$U$268</f>
        <v>-4290</v>
      </c>
      <c r="DE20" s="6">
        <f>'[5]106 Vending'!$U264</f>
        <v>-902.69</v>
      </c>
      <c r="DF20" s="6"/>
      <c r="DG20" s="6"/>
      <c r="DH20" s="6">
        <f t="shared" si="80"/>
        <v>-172947.03</v>
      </c>
      <c r="DJ20" s="6">
        <f>'[5]100 Bars'!$V$267</f>
        <v>-5650</v>
      </c>
      <c r="DK20" s="6">
        <f>'[5]120 Admin'!$V$266</f>
        <v>-35192.724999999999</v>
      </c>
      <c r="DL20" s="6">
        <f>'[5]200 Ents'!$V$267</f>
        <v>-99790.106640005019</v>
      </c>
      <c r="DM20" s="6">
        <f>'[5]200 Ents OH'!$V$269</f>
        <v>0</v>
      </c>
      <c r="DN20" s="6"/>
      <c r="DO20" s="6">
        <f>'[5]145 Housing'!$V267</f>
        <v>-2111</v>
      </c>
      <c r="DP20" s="6">
        <f>'[5]300 Retail'!$V$268</f>
        <v>0</v>
      </c>
      <c r="DQ20" s="6">
        <f>'[5]106 Vending'!$V264</f>
        <v>0</v>
      </c>
      <c r="DR20" s="6"/>
      <c r="DS20" s="6"/>
      <c r="DT20" s="6">
        <f t="shared" si="81"/>
        <v>-142743.83164000502</v>
      </c>
    </row>
    <row r="21" spans="1:124">
      <c r="A21" t="s">
        <v>27</v>
      </c>
      <c r="B21" s="6"/>
      <c r="C21" s="6">
        <f t="shared" si="55"/>
        <v>0</v>
      </c>
      <c r="D21" s="6">
        <f t="shared" si="56"/>
        <v>0</v>
      </c>
      <c r="E21" s="6">
        <f t="shared" si="57"/>
        <v>0</v>
      </c>
      <c r="F21" s="6">
        <f t="shared" si="58"/>
        <v>0</v>
      </c>
      <c r="H21" s="6">
        <f t="shared" si="59"/>
        <v>0</v>
      </c>
      <c r="I21" s="6">
        <f t="shared" si="60"/>
        <v>0</v>
      </c>
      <c r="J21" s="6">
        <f t="shared" si="61"/>
        <v>0</v>
      </c>
      <c r="K21" s="6">
        <f t="shared" si="62"/>
        <v>0</v>
      </c>
      <c r="L21" s="6">
        <f t="shared" si="63"/>
        <v>0</v>
      </c>
      <c r="N21" s="6">
        <f t="shared" si="64"/>
        <v>0</v>
      </c>
      <c r="O21" s="6">
        <f t="shared" si="65"/>
        <v>0</v>
      </c>
      <c r="P21" s="6">
        <f t="shared" si="66"/>
        <v>0</v>
      </c>
      <c r="Q21" s="6">
        <f t="shared" si="67"/>
        <v>0</v>
      </c>
      <c r="R21" s="6">
        <f t="shared" si="68"/>
        <v>0</v>
      </c>
      <c r="T21" s="6">
        <f t="shared" si="69"/>
        <v>0</v>
      </c>
      <c r="U21" s="6">
        <f t="shared" si="70"/>
        <v>0</v>
      </c>
      <c r="V21" s="6">
        <f t="shared" si="71"/>
        <v>0</v>
      </c>
      <c r="W21" s="6">
        <f t="shared" si="72"/>
        <v>0</v>
      </c>
      <c r="X21" s="6">
        <f t="shared" si="73"/>
        <v>0</v>
      </c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>
        <f t="shared" si="74"/>
        <v>0</v>
      </c>
      <c r="AM21" t="s">
        <v>27</v>
      </c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>
        <f t="shared" si="75"/>
        <v>0</v>
      </c>
      <c r="AZ21" t="s">
        <v>27</v>
      </c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>
        <f t="shared" si="76"/>
        <v>0</v>
      </c>
      <c r="BM21" t="s">
        <v>27</v>
      </c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>
        <f t="shared" si="77"/>
        <v>0</v>
      </c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>
        <f t="shared" si="78"/>
        <v>0</v>
      </c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>
        <f t="shared" si="79"/>
        <v>0</v>
      </c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>
        <f t="shared" si="80"/>
        <v>0</v>
      </c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>
        <f t="shared" si="81"/>
        <v>0</v>
      </c>
    </row>
    <row r="22" spans="1:124">
      <c r="A22" t="s">
        <v>28</v>
      </c>
      <c r="B22" s="6"/>
      <c r="C22" s="6">
        <f t="shared" si="55"/>
        <v>0</v>
      </c>
      <c r="D22" s="6">
        <f t="shared" si="56"/>
        <v>0</v>
      </c>
      <c r="E22" s="6">
        <f t="shared" si="57"/>
        <v>0</v>
      </c>
      <c r="F22" s="6">
        <f t="shared" si="58"/>
        <v>0</v>
      </c>
      <c r="H22" s="6">
        <f t="shared" si="59"/>
        <v>0</v>
      </c>
      <c r="I22" s="6">
        <f t="shared" si="60"/>
        <v>0</v>
      </c>
      <c r="J22" s="6">
        <f t="shared" si="61"/>
        <v>0</v>
      </c>
      <c r="K22" s="6">
        <f t="shared" si="62"/>
        <v>0</v>
      </c>
      <c r="L22" s="6">
        <f t="shared" si="63"/>
        <v>0</v>
      </c>
      <c r="N22" s="6">
        <f t="shared" si="64"/>
        <v>0</v>
      </c>
      <c r="O22" s="6">
        <f t="shared" si="65"/>
        <v>0</v>
      </c>
      <c r="P22" s="6">
        <f t="shared" si="66"/>
        <v>0</v>
      </c>
      <c r="Q22" s="6">
        <f t="shared" si="67"/>
        <v>0</v>
      </c>
      <c r="R22" s="6">
        <f t="shared" si="68"/>
        <v>0</v>
      </c>
      <c r="T22" s="6">
        <f t="shared" si="69"/>
        <v>0</v>
      </c>
      <c r="U22" s="6">
        <f t="shared" si="70"/>
        <v>0</v>
      </c>
      <c r="V22" s="6">
        <f t="shared" si="71"/>
        <v>0</v>
      </c>
      <c r="W22" s="6">
        <f t="shared" si="72"/>
        <v>0</v>
      </c>
      <c r="X22" s="6">
        <f t="shared" si="73"/>
        <v>0</v>
      </c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>
        <f t="shared" si="74"/>
        <v>0</v>
      </c>
      <c r="AM22" t="s">
        <v>28</v>
      </c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>
        <f t="shared" si="75"/>
        <v>0</v>
      </c>
      <c r="AZ22" t="s">
        <v>28</v>
      </c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>
        <f t="shared" si="76"/>
        <v>0</v>
      </c>
      <c r="BM22" t="s">
        <v>28</v>
      </c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>
        <f t="shared" si="77"/>
        <v>0</v>
      </c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>
        <f t="shared" si="78"/>
        <v>0</v>
      </c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>
        <f t="shared" si="79"/>
        <v>0</v>
      </c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>
        <f t="shared" si="80"/>
        <v>0</v>
      </c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>
        <f t="shared" si="81"/>
        <v>0</v>
      </c>
    </row>
    <row r="23" spans="1:124">
      <c r="A23" t="s">
        <v>29</v>
      </c>
      <c r="B23" s="11">
        <f t="shared" ref="B23:F23" si="82">SUM(B15:B22)</f>
        <v>-6992.41</v>
      </c>
      <c r="C23" s="11">
        <f t="shared" si="82"/>
        <v>-31383.899999999994</v>
      </c>
      <c r="D23" s="11">
        <f t="shared" si="82"/>
        <v>-3418.28</v>
      </c>
      <c r="E23" s="11">
        <f t="shared" si="82"/>
        <v>-9073.1133333333328</v>
      </c>
      <c r="F23" s="11">
        <f t="shared" si="82"/>
        <v>-50867.703333333338</v>
      </c>
      <c r="H23" s="11">
        <f t="shared" ref="H23:L23" si="83">SUM(H15:H22)</f>
        <v>-7681.2232885553367</v>
      </c>
      <c r="I23" s="11">
        <f t="shared" si="83"/>
        <v>-24950.748152557208</v>
      </c>
      <c r="J23" s="11">
        <f t="shared" si="83"/>
        <v>-3685.6316538458418</v>
      </c>
      <c r="K23" s="11">
        <f t="shared" si="83"/>
        <v>-7779.3491666666669</v>
      </c>
      <c r="L23" s="11">
        <f t="shared" si="83"/>
        <v>-44096.952261625047</v>
      </c>
      <c r="N23" s="11">
        <f t="shared" ref="N23:R23" si="84">SUM(N15:N22)</f>
        <v>-9847.619999999999</v>
      </c>
      <c r="O23" s="11">
        <f t="shared" si="84"/>
        <v>-25983.72</v>
      </c>
      <c r="P23" s="11">
        <f t="shared" si="84"/>
        <v>-7781.27</v>
      </c>
      <c r="Q23" s="11">
        <f t="shared" si="84"/>
        <v>-5547.05</v>
      </c>
      <c r="R23" s="11">
        <f t="shared" si="84"/>
        <v>-49159.66</v>
      </c>
      <c r="T23" s="11">
        <f t="shared" ref="T23:X23" si="85">SUM(T15:T22)</f>
        <v>-9847.619999999999</v>
      </c>
      <c r="U23" s="11">
        <f t="shared" si="85"/>
        <v>-25983.72</v>
      </c>
      <c r="V23" s="11">
        <f t="shared" si="85"/>
        <v>-7781.27</v>
      </c>
      <c r="W23" s="11">
        <f t="shared" si="85"/>
        <v>-7796.61</v>
      </c>
      <c r="X23" s="11">
        <f t="shared" si="85"/>
        <v>-51409.22</v>
      </c>
      <c r="AA23" s="11">
        <f t="shared" ref="AA23:AK23" si="86">SUM(AA15:AA22)</f>
        <v>-6992.41</v>
      </c>
      <c r="AB23" s="11">
        <f t="shared" si="86"/>
        <v>-6402.6533333333327</v>
      </c>
      <c r="AC23" s="11">
        <f t="shared" si="86"/>
        <v>-10879.69</v>
      </c>
      <c r="AD23" s="11">
        <f t="shared" si="86"/>
        <v>-20504.209999999995</v>
      </c>
      <c r="AE23" s="11">
        <f t="shared" si="86"/>
        <v>0</v>
      </c>
      <c r="AF23" s="11">
        <f t="shared" si="86"/>
        <v>-2522.92</v>
      </c>
      <c r="AG23" s="11">
        <f t="shared" si="86"/>
        <v>-1803.14</v>
      </c>
      <c r="AH23" s="11">
        <f t="shared" si="86"/>
        <v>-1615.14</v>
      </c>
      <c r="AI23" s="11">
        <f t="shared" si="86"/>
        <v>-147.54</v>
      </c>
      <c r="AJ23" s="11">
        <f t="shared" si="86"/>
        <v>0</v>
      </c>
      <c r="AK23" s="11">
        <f t="shared" si="86"/>
        <v>-50867.703333333338</v>
      </c>
      <c r="AM23" t="s">
        <v>29</v>
      </c>
      <c r="AN23" s="11">
        <f t="shared" ref="AN23:AX23" si="87">SUM(AN15:AN22)</f>
        <v>-7681.2232885553367</v>
      </c>
      <c r="AO23" s="11">
        <f t="shared" si="87"/>
        <v>-7779.3491666666669</v>
      </c>
      <c r="AP23" s="11">
        <f t="shared" si="87"/>
        <v>-9474.0087081127604</v>
      </c>
      <c r="AQ23" s="11">
        <f t="shared" si="87"/>
        <v>-15476.739444444445</v>
      </c>
      <c r="AR23" s="11">
        <f t="shared" si="87"/>
        <v>0</v>
      </c>
      <c r="AS23" s="11">
        <f t="shared" si="87"/>
        <v>0</v>
      </c>
      <c r="AT23" s="11">
        <f t="shared" si="87"/>
        <v>-2268.9649871791748</v>
      </c>
      <c r="AU23" s="11">
        <f t="shared" si="87"/>
        <v>-1416.6666666666667</v>
      </c>
      <c r="AV23" s="11">
        <f t="shared" si="87"/>
        <v>0</v>
      </c>
      <c r="AW23" s="11">
        <f t="shared" si="87"/>
        <v>0</v>
      </c>
      <c r="AX23" s="11">
        <f t="shared" si="87"/>
        <v>-44096.952261625047</v>
      </c>
      <c r="AZ23" t="s">
        <v>29</v>
      </c>
      <c r="BA23" s="11">
        <f t="shared" ref="BA23:BK23" si="88">SUM(BA15:BA22)</f>
        <v>-9847.619999999999</v>
      </c>
      <c r="BB23" s="11">
        <f t="shared" si="88"/>
        <v>-5413.1</v>
      </c>
      <c r="BC23" s="11">
        <f t="shared" si="88"/>
        <v>-10059</v>
      </c>
      <c r="BD23" s="11">
        <f t="shared" si="88"/>
        <v>-15924.72</v>
      </c>
      <c r="BE23" s="11">
        <f t="shared" si="88"/>
        <v>0</v>
      </c>
      <c r="BF23" s="11">
        <f t="shared" si="88"/>
        <v>0</v>
      </c>
      <c r="BG23" s="11">
        <f t="shared" si="88"/>
        <v>-1364.6699999999998</v>
      </c>
      <c r="BH23" s="11">
        <f t="shared" si="88"/>
        <v>-6416.6</v>
      </c>
      <c r="BI23" s="11">
        <f t="shared" si="88"/>
        <v>-133.94999999999999</v>
      </c>
      <c r="BJ23" s="11">
        <f t="shared" si="88"/>
        <v>0</v>
      </c>
      <c r="BK23" s="11">
        <f t="shared" si="88"/>
        <v>-49159.66</v>
      </c>
      <c r="BM23" t="s">
        <v>29</v>
      </c>
      <c r="BN23" s="11">
        <f t="shared" ref="BN23:BX23" si="89">SUM(BN15:BN22)</f>
        <v>-9847.619999999999</v>
      </c>
      <c r="BO23" s="11">
        <f t="shared" si="89"/>
        <v>-5413.1</v>
      </c>
      <c r="BP23" s="11">
        <f t="shared" si="89"/>
        <v>-10059</v>
      </c>
      <c r="BQ23" s="11">
        <f t="shared" si="89"/>
        <v>-15924.72</v>
      </c>
      <c r="BR23" s="11">
        <f t="shared" si="89"/>
        <v>0</v>
      </c>
      <c r="BS23" s="11">
        <f t="shared" si="89"/>
        <v>-2249.56</v>
      </c>
      <c r="BT23" s="11">
        <f t="shared" si="89"/>
        <v>-1364.6699999999998</v>
      </c>
      <c r="BU23" s="11">
        <f t="shared" si="89"/>
        <v>-6416.6</v>
      </c>
      <c r="BV23" s="11">
        <f t="shared" si="89"/>
        <v>-133.94999999999999</v>
      </c>
      <c r="BW23" s="11">
        <f t="shared" si="89"/>
        <v>0</v>
      </c>
      <c r="BX23" s="11">
        <f t="shared" si="89"/>
        <v>-51409.22</v>
      </c>
      <c r="BZ23" s="11">
        <f t="shared" ref="BZ23:CJ23" si="90">SUM(BZ15:BZ22)</f>
        <v>-59345.87999999999</v>
      </c>
      <c r="CA23" s="11">
        <f t="shared" si="90"/>
        <v>-41864.92</v>
      </c>
      <c r="CB23" s="11">
        <f t="shared" si="90"/>
        <v>-110254.14719764776</v>
      </c>
      <c r="CC23" s="11">
        <f t="shared" si="90"/>
        <v>-74603.927382330236</v>
      </c>
      <c r="CD23" s="11">
        <f t="shared" si="90"/>
        <v>0</v>
      </c>
      <c r="CE23" s="11">
        <f t="shared" si="90"/>
        <v>-14722.706666666667</v>
      </c>
      <c r="CF23" s="11">
        <f t="shared" si="90"/>
        <v>-9689.0801851851847</v>
      </c>
      <c r="CG23" s="11">
        <f t="shared" si="90"/>
        <v>-7101.7900000000009</v>
      </c>
      <c r="CH23" s="11">
        <f t="shared" si="90"/>
        <v>-621.17999999999995</v>
      </c>
      <c r="CI23" s="11">
        <f t="shared" si="90"/>
        <v>0</v>
      </c>
      <c r="CJ23" s="11">
        <f t="shared" si="90"/>
        <v>-318203.63143182988</v>
      </c>
      <c r="CL23" s="11">
        <f t="shared" ref="CL23:CV23" si="91">SUM(CL15:CL22)</f>
        <v>-56689.64</v>
      </c>
      <c r="CM23" s="11">
        <f t="shared" si="91"/>
        <v>-46676.095000000001</v>
      </c>
      <c r="CN23" s="11">
        <f t="shared" si="91"/>
        <v>-99790.106640005019</v>
      </c>
      <c r="CO23" s="11">
        <f t="shared" si="91"/>
        <v>-55646.436666666668</v>
      </c>
      <c r="CP23" s="11">
        <f t="shared" si="91"/>
        <v>0</v>
      </c>
      <c r="CQ23" s="11">
        <f t="shared" si="91"/>
        <v>0</v>
      </c>
      <c r="CR23" s="11">
        <f t="shared" si="91"/>
        <v>-13286.572664609053</v>
      </c>
      <c r="CS23" s="11">
        <f t="shared" si="91"/>
        <v>-8500</v>
      </c>
      <c r="CT23" s="11">
        <f t="shared" si="91"/>
        <v>0.17999999999999972</v>
      </c>
      <c r="CU23" s="11">
        <f t="shared" si="91"/>
        <v>0</v>
      </c>
      <c r="CV23" s="11">
        <f t="shared" si="91"/>
        <v>-280588.67097128078</v>
      </c>
      <c r="CX23" s="11">
        <f t="shared" ref="CX23:DH23" si="92">SUM(CX15:CX22)</f>
        <v>-61227.3</v>
      </c>
      <c r="CY23" s="11">
        <f t="shared" si="92"/>
        <v>-41511.56</v>
      </c>
      <c r="CZ23" s="11">
        <f t="shared" si="92"/>
        <v>-107416.28</v>
      </c>
      <c r="DA23" s="11">
        <f t="shared" si="92"/>
        <v>-74470.100000000006</v>
      </c>
      <c r="DB23" s="11">
        <f t="shared" si="92"/>
        <v>0</v>
      </c>
      <c r="DC23" s="11">
        <f t="shared" si="92"/>
        <v>0</v>
      </c>
      <c r="DD23" s="11">
        <f t="shared" si="92"/>
        <v>-15312.539999999999</v>
      </c>
      <c r="DE23" s="11">
        <f t="shared" si="92"/>
        <v>-9782.340000000002</v>
      </c>
      <c r="DF23" s="11">
        <f t="shared" si="92"/>
        <v>-1446.6499999999999</v>
      </c>
      <c r="DG23" s="11">
        <f t="shared" si="92"/>
        <v>0</v>
      </c>
      <c r="DH23" s="11">
        <f t="shared" si="92"/>
        <v>-311166.77</v>
      </c>
      <c r="DJ23" s="11">
        <f t="shared" ref="DJ23:DT23" si="93">SUM(DJ15:DJ22)</f>
        <v>-56689.64</v>
      </c>
      <c r="DK23" s="11">
        <f t="shared" si="93"/>
        <v>-46676.095000000001</v>
      </c>
      <c r="DL23" s="11">
        <f t="shared" si="93"/>
        <v>-99790.106640005019</v>
      </c>
      <c r="DM23" s="11">
        <f t="shared" si="93"/>
        <v>-55646.436666666668</v>
      </c>
      <c r="DN23" s="11">
        <f t="shared" si="93"/>
        <v>0</v>
      </c>
      <c r="DO23" s="11">
        <f t="shared" si="93"/>
        <v>-15888</v>
      </c>
      <c r="DP23" s="11">
        <f t="shared" si="93"/>
        <v>-13286.572664609053</v>
      </c>
      <c r="DQ23" s="11">
        <f t="shared" si="93"/>
        <v>-8500</v>
      </c>
      <c r="DR23" s="11">
        <f t="shared" si="93"/>
        <v>0</v>
      </c>
      <c r="DS23" s="11">
        <f t="shared" si="93"/>
        <v>0</v>
      </c>
      <c r="DT23" s="11">
        <f t="shared" si="93"/>
        <v>-296476.85097128071</v>
      </c>
    </row>
    <row r="24" spans="1:124">
      <c r="B24" s="6"/>
      <c r="C24" s="6"/>
      <c r="D24" s="6"/>
      <c r="E24" s="6"/>
      <c r="F24" s="6"/>
      <c r="H24" s="6"/>
      <c r="I24" s="6"/>
      <c r="J24" s="6"/>
      <c r="K24" s="6"/>
      <c r="L24" s="6"/>
      <c r="N24" s="6"/>
      <c r="O24" s="6"/>
      <c r="P24" s="6"/>
      <c r="Q24" s="6"/>
      <c r="R24" s="6"/>
      <c r="T24" s="6"/>
      <c r="U24" s="6"/>
      <c r="V24" s="6"/>
      <c r="W24" s="6"/>
      <c r="X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</row>
    <row r="25" spans="1:124">
      <c r="A25" t="s">
        <v>30</v>
      </c>
      <c r="B25" s="12">
        <f t="shared" ref="B25:F25" si="94">SUM(B6,B12,B23)</f>
        <v>47810.880000000019</v>
      </c>
      <c r="C25" s="12">
        <f t="shared" si="94"/>
        <v>42709.239999999962</v>
      </c>
      <c r="D25" s="12">
        <f t="shared" si="94"/>
        <v>13782.570000000034</v>
      </c>
      <c r="E25" s="12">
        <f t="shared" si="94"/>
        <v>-27274.893333333333</v>
      </c>
      <c r="F25" s="12">
        <f t="shared" si="94"/>
        <v>77027.79666666672</v>
      </c>
      <c r="H25" s="12">
        <f t="shared" ref="H25:L25" si="95">SUM(H6,H12,H23)</f>
        <v>74669.948191393152</v>
      </c>
      <c r="I25" s="12">
        <f t="shared" si="95"/>
        <v>76323.232366637414</v>
      </c>
      <c r="J25" s="12">
        <f t="shared" si="95"/>
        <v>18746.369832391087</v>
      </c>
      <c r="K25" s="12">
        <f t="shared" si="95"/>
        <v>-27740.624142239481</v>
      </c>
      <c r="L25" s="12">
        <f t="shared" si="95"/>
        <v>141998.92624818225</v>
      </c>
      <c r="N25" s="12">
        <f t="shared" ref="N25:R25" si="96">SUM(N6,N12,N23)</f>
        <v>77604.070000000007</v>
      </c>
      <c r="O25" s="12">
        <f t="shared" si="96"/>
        <v>90490.939999999973</v>
      </c>
      <c r="P25" s="12">
        <f t="shared" si="96"/>
        <v>-10211.109999999982</v>
      </c>
      <c r="Q25" s="12">
        <f t="shared" si="96"/>
        <v>-12470.150000000001</v>
      </c>
      <c r="R25" s="12">
        <f t="shared" si="96"/>
        <v>145413.74999999997</v>
      </c>
      <c r="T25" s="12">
        <f t="shared" ref="T25:X25" si="97">SUM(T6,T12,T23)</f>
        <v>77604.070000000007</v>
      </c>
      <c r="U25" s="12">
        <f t="shared" si="97"/>
        <v>90490.939999999973</v>
      </c>
      <c r="V25" s="12">
        <f t="shared" si="97"/>
        <v>-10211.109999999982</v>
      </c>
      <c r="W25" s="12">
        <f t="shared" si="97"/>
        <v>-14284.54</v>
      </c>
      <c r="X25" s="12">
        <f t="shared" si="97"/>
        <v>143599.36000000004</v>
      </c>
      <c r="AA25" s="12">
        <f t="shared" ref="AA25:AK25" si="98">SUM(AA6,AA12,AA23)</f>
        <v>47810.880000000019</v>
      </c>
      <c r="AB25" s="12">
        <f t="shared" si="98"/>
        <v>-24604.433333333331</v>
      </c>
      <c r="AC25" s="12">
        <f t="shared" si="98"/>
        <v>84661.409999999945</v>
      </c>
      <c r="AD25" s="12">
        <f t="shared" si="98"/>
        <v>-41952.169999999984</v>
      </c>
      <c r="AE25" s="12">
        <f t="shared" si="98"/>
        <v>0</v>
      </c>
      <c r="AF25" s="12">
        <f t="shared" si="98"/>
        <v>-2522.92</v>
      </c>
      <c r="AG25" s="12">
        <f t="shared" si="98"/>
        <v>16424.35000000002</v>
      </c>
      <c r="AH25" s="12">
        <f t="shared" si="98"/>
        <v>-2641.78</v>
      </c>
      <c r="AI25" s="12">
        <f t="shared" si="98"/>
        <v>-147.54</v>
      </c>
      <c r="AJ25" s="12">
        <f t="shared" si="98"/>
        <v>0</v>
      </c>
      <c r="AK25" s="12">
        <f t="shared" si="98"/>
        <v>77027.796666666545</v>
      </c>
      <c r="AM25" t="s">
        <v>30</v>
      </c>
      <c r="AN25" s="12">
        <f t="shared" ref="AN25:AX25" si="99">SUM(AN6,AN12,AN23)</f>
        <v>74669.948191393152</v>
      </c>
      <c r="AO25" s="12">
        <f t="shared" si="99"/>
        <v>-27740.624142239481</v>
      </c>
      <c r="AP25" s="12">
        <f t="shared" si="99"/>
        <v>91642.242545647416</v>
      </c>
      <c r="AQ25" s="12">
        <f t="shared" si="99"/>
        <v>-15319.010179009982</v>
      </c>
      <c r="AR25" s="12">
        <f t="shared" si="99"/>
        <v>0</v>
      </c>
      <c r="AS25" s="12">
        <f t="shared" si="99"/>
        <v>0</v>
      </c>
      <c r="AT25" s="12">
        <f t="shared" si="99"/>
        <v>16964.577256052235</v>
      </c>
      <c r="AU25" s="12">
        <f t="shared" si="99"/>
        <v>1781.792576338856</v>
      </c>
      <c r="AV25" s="12">
        <f t="shared" si="99"/>
        <v>0</v>
      </c>
      <c r="AW25" s="12">
        <f t="shared" si="99"/>
        <v>0</v>
      </c>
      <c r="AX25" s="12">
        <f t="shared" si="99"/>
        <v>141998.92624818225</v>
      </c>
      <c r="AZ25" t="s">
        <v>30</v>
      </c>
      <c r="BA25" s="12">
        <f t="shared" ref="BA25:BK25" si="100">SUM(BA6,BA12,BA23)</f>
        <v>77604.070000000007</v>
      </c>
      <c r="BB25" s="12">
        <f t="shared" si="100"/>
        <v>-12336.2</v>
      </c>
      <c r="BC25" s="12">
        <f t="shared" si="100"/>
        <v>93486.529999999984</v>
      </c>
      <c r="BD25" s="12">
        <f t="shared" si="100"/>
        <v>-2995.5900000000092</v>
      </c>
      <c r="BE25" s="12">
        <f t="shared" si="100"/>
        <v>0</v>
      </c>
      <c r="BF25" s="12">
        <f t="shared" si="100"/>
        <v>0</v>
      </c>
      <c r="BG25" s="12">
        <f t="shared" si="100"/>
        <v>-6698.7099999999937</v>
      </c>
      <c r="BH25" s="12">
        <f t="shared" si="100"/>
        <v>-3512.4000000000005</v>
      </c>
      <c r="BI25" s="12">
        <f t="shared" si="100"/>
        <v>-133.94999999999999</v>
      </c>
      <c r="BJ25" s="12">
        <f t="shared" si="100"/>
        <v>0</v>
      </c>
      <c r="BK25" s="12">
        <f t="shared" si="100"/>
        <v>145413.74999999985</v>
      </c>
      <c r="BM25" t="s">
        <v>30</v>
      </c>
      <c r="BN25" s="12">
        <f t="shared" ref="BN25:BX25" si="101">SUM(BN6,BN12,BN23)</f>
        <v>77604.070000000007</v>
      </c>
      <c r="BO25" s="12">
        <f t="shared" si="101"/>
        <v>-12336.2</v>
      </c>
      <c r="BP25" s="12">
        <f t="shared" si="101"/>
        <v>93486.529999999984</v>
      </c>
      <c r="BQ25" s="12">
        <f t="shared" si="101"/>
        <v>-2995.5900000000092</v>
      </c>
      <c r="BR25" s="12">
        <f t="shared" si="101"/>
        <v>0</v>
      </c>
      <c r="BS25" s="12">
        <f t="shared" si="101"/>
        <v>-1814.3900000000017</v>
      </c>
      <c r="BT25" s="12">
        <f t="shared" si="101"/>
        <v>-6698.7099999999937</v>
      </c>
      <c r="BU25" s="12">
        <f t="shared" si="101"/>
        <v>-3512.4000000000005</v>
      </c>
      <c r="BV25" s="12">
        <f t="shared" si="101"/>
        <v>-133.94999999999999</v>
      </c>
      <c r="BW25" s="12">
        <f t="shared" si="101"/>
        <v>0</v>
      </c>
      <c r="BX25" s="12">
        <f t="shared" si="101"/>
        <v>143599.35999999987</v>
      </c>
      <c r="BZ25" s="12">
        <f t="shared" ref="BZ25:CJ25" si="102">SUM(BZ6,BZ12,BZ23)</f>
        <v>842136.62568479648</v>
      </c>
      <c r="CA25" s="12">
        <f t="shared" si="102"/>
        <v>-95541.82</v>
      </c>
      <c r="CB25" s="12">
        <f t="shared" si="102"/>
        <v>361166.60365807958</v>
      </c>
      <c r="CC25" s="12">
        <f t="shared" si="102"/>
        <v>-142953.00848085232</v>
      </c>
      <c r="CD25" s="12">
        <f t="shared" si="102"/>
        <v>0</v>
      </c>
      <c r="CE25" s="12">
        <f t="shared" si="102"/>
        <v>-15288.536666666669</v>
      </c>
      <c r="CF25" s="12">
        <f t="shared" si="102"/>
        <v>217793.59430909925</v>
      </c>
      <c r="CG25" s="12">
        <f t="shared" si="102"/>
        <v>21368.883131856688</v>
      </c>
      <c r="CH25" s="12">
        <f t="shared" si="102"/>
        <v>-1840.9099999999999</v>
      </c>
      <c r="CI25" s="12">
        <f t="shared" si="102"/>
        <v>0</v>
      </c>
      <c r="CJ25" s="12">
        <f t="shared" si="102"/>
        <v>1186841.431636313</v>
      </c>
      <c r="CL25" s="12">
        <f t="shared" ref="CL25:CV25" si="103">SUM(CL6,CL12,CL23)</f>
        <v>896550.03872032103</v>
      </c>
      <c r="CM25" s="12">
        <f t="shared" si="103"/>
        <v>-166443.74485343692</v>
      </c>
      <c r="CN25" s="12">
        <f t="shared" si="103"/>
        <v>346131.72683149006</v>
      </c>
      <c r="CO25" s="12">
        <f t="shared" si="103"/>
        <v>-166248.33908018286</v>
      </c>
      <c r="CP25" s="12">
        <f t="shared" si="103"/>
        <v>0</v>
      </c>
      <c r="CQ25" s="12">
        <f t="shared" si="103"/>
        <v>0</v>
      </c>
      <c r="CR25" s="12">
        <f t="shared" si="103"/>
        <v>322928.24318644765</v>
      </c>
      <c r="CS25" s="12">
        <f t="shared" si="103"/>
        <v>23499.999999999993</v>
      </c>
      <c r="CT25" s="12">
        <f t="shared" si="103"/>
        <v>0.17999999999999972</v>
      </c>
      <c r="CU25" s="12">
        <f t="shared" si="103"/>
        <v>0</v>
      </c>
      <c r="CV25" s="12">
        <f t="shared" si="103"/>
        <v>1256418.1048046392</v>
      </c>
      <c r="CX25" s="12">
        <f t="shared" ref="CX25:DH25" si="104">SUM(CX6,CX12,CX23)</f>
        <v>722757.3866666666</v>
      </c>
      <c r="CY25" s="12">
        <f t="shared" si="104"/>
        <v>-96759.9</v>
      </c>
      <c r="CZ25" s="12">
        <f t="shared" si="104"/>
        <v>405777.2899999998</v>
      </c>
      <c r="DA25" s="12">
        <f t="shared" si="104"/>
        <v>-202092.69</v>
      </c>
      <c r="DB25" s="12">
        <f t="shared" si="104"/>
        <v>29557.23</v>
      </c>
      <c r="DC25" s="12">
        <f t="shared" si="104"/>
        <v>0</v>
      </c>
      <c r="DD25" s="12">
        <f t="shared" si="104"/>
        <v>197637.14000000097</v>
      </c>
      <c r="DE25" s="12">
        <f t="shared" si="104"/>
        <v>11949.519999999991</v>
      </c>
      <c r="DF25" s="12">
        <f t="shared" si="104"/>
        <v>-2708.3999999999996</v>
      </c>
      <c r="DG25" s="12">
        <f t="shared" si="104"/>
        <v>0</v>
      </c>
      <c r="DH25" s="12">
        <f t="shared" si="104"/>
        <v>1066117.5766666669</v>
      </c>
      <c r="DJ25" s="12">
        <f t="shared" ref="DJ25:DT25" si="105">SUM(DJ6,DJ12,DJ23)</f>
        <v>896550.03872032149</v>
      </c>
      <c r="DK25" s="12">
        <f t="shared" si="105"/>
        <v>-166443.74485343689</v>
      </c>
      <c r="DL25" s="12">
        <f t="shared" si="105"/>
        <v>346131.72683149012</v>
      </c>
      <c r="DM25" s="12">
        <f t="shared" si="105"/>
        <v>-166248.49940185112</v>
      </c>
      <c r="DN25" s="12">
        <f t="shared" si="105"/>
        <v>0</v>
      </c>
      <c r="DO25" s="12">
        <f t="shared" si="105"/>
        <v>-49224.341699436889</v>
      </c>
      <c r="DP25" s="12">
        <f t="shared" si="105"/>
        <v>322928.33321292605</v>
      </c>
      <c r="DQ25" s="12">
        <f t="shared" si="105"/>
        <v>23500</v>
      </c>
      <c r="DR25" s="12">
        <f t="shared" si="105"/>
        <v>0</v>
      </c>
      <c r="DS25" s="12">
        <f t="shared" si="105"/>
        <v>0</v>
      </c>
      <c r="DT25" s="12">
        <f t="shared" si="105"/>
        <v>1207193.5128100128</v>
      </c>
    </row>
    <row r="27" spans="1:124">
      <c r="A27" t="s">
        <v>63</v>
      </c>
      <c r="B27" s="6">
        <f>'[5]Summary SUS'!G7</f>
        <v>47810.880000000005</v>
      </c>
      <c r="C27" s="6">
        <f>'[5]Summary SUS'!G9+'[5]Summary SUS'!G10</f>
        <v>42709.239999999969</v>
      </c>
      <c r="D27" s="6">
        <f>'[5]Summary SUS'!G14+'[5]Summary SUS'!G18</f>
        <v>13782.570000000034</v>
      </c>
      <c r="E27" s="6">
        <f>'[5]Summary SUS'!G16+'[5]Summary SUS'!G22+'[5]Summary SUS'!G24+'[5]Summary SUS'!G20</f>
        <v>-27274.893333333333</v>
      </c>
      <c r="F27" s="6">
        <f>'[5]Summary SUS'!G26</f>
        <v>77027.796666666676</v>
      </c>
      <c r="H27" s="6"/>
      <c r="I27" s="6"/>
      <c r="J27" s="6"/>
      <c r="K27" s="6"/>
      <c r="L27" s="6">
        <f>'[5]Summary SUS'!H26</f>
        <v>141998.94624818221</v>
      </c>
      <c r="N27" s="6"/>
      <c r="O27" s="6"/>
      <c r="P27" s="6"/>
      <c r="Q27" s="6"/>
      <c r="R27" s="6">
        <f>'[5]Summary SUS'!L26</f>
        <v>145413.74999999994</v>
      </c>
      <c r="T27" s="6"/>
      <c r="U27" s="6"/>
      <c r="V27" s="6"/>
      <c r="W27" s="6"/>
      <c r="X27" s="6">
        <f>'[5]Summary SUS'!P26</f>
        <v>143599.35999999993</v>
      </c>
      <c r="AA27" s="6">
        <f>'[5]Summary SUS'!G7</f>
        <v>47810.880000000005</v>
      </c>
      <c r="AB27" s="6">
        <f>'[5]Summary SUS'!G22</f>
        <v>-24604.433333333331</v>
      </c>
      <c r="AC27" s="6">
        <f>'[5]Summary SUS'!G9</f>
        <v>84661.409999999945</v>
      </c>
      <c r="AD27" s="6">
        <f>'[5]Summary SUS'!G10</f>
        <v>-41952.169999999976</v>
      </c>
      <c r="AE27" s="6"/>
      <c r="AF27" s="6"/>
      <c r="AG27" s="6">
        <f>'[5]Summary SUS'!G14</f>
        <v>16424.350000000035</v>
      </c>
      <c r="AH27" s="6">
        <f>'[5]Summary SUS'!G18</f>
        <v>-2641.7800000000007</v>
      </c>
      <c r="AI27" s="6">
        <f>'[5]Summary SUS'!G24</f>
        <v>-147.54</v>
      </c>
      <c r="AJ27" s="6"/>
      <c r="AK27" s="6">
        <f>'[5]Summary SUS'!G26</f>
        <v>77027.796666666676</v>
      </c>
      <c r="AM27" t="s">
        <v>63</v>
      </c>
      <c r="AN27" s="6">
        <f>'[5]Summary SUS'!H7</f>
        <v>74669.948191393167</v>
      </c>
      <c r="AO27" s="6">
        <f>'[5]Summary SUS'!H22</f>
        <v>-27740.624142239481</v>
      </c>
      <c r="AP27" s="6">
        <f>'[5]Summary SUS'!H9</f>
        <v>91642.242545647416</v>
      </c>
      <c r="AQ27" s="6">
        <f>'[5]Summary SUS'!H10</f>
        <v>-15319.010179009987</v>
      </c>
      <c r="AR27" s="6"/>
      <c r="AS27" s="6">
        <f>'[5]Summary SUS'!H16</f>
        <v>0</v>
      </c>
      <c r="AT27" s="6">
        <f>'[5]Summary SUS'!H14</f>
        <v>16964.577256052231</v>
      </c>
      <c r="AU27" s="6">
        <f>'[5]Summary SUS'!H18</f>
        <v>1781.8125763388571</v>
      </c>
      <c r="AV27" s="6"/>
      <c r="AW27" s="6"/>
      <c r="AX27" s="6">
        <f>'[5]Summary SUS'!$H26</f>
        <v>141998.94624818221</v>
      </c>
      <c r="AZ27" t="s">
        <v>63</v>
      </c>
      <c r="BA27" s="6">
        <f>'[5]Summary SUS'!$L7</f>
        <v>77604.069999999992</v>
      </c>
      <c r="BB27" s="6">
        <f>'[5]Summary SUS'!$L22</f>
        <v>-12336.2</v>
      </c>
      <c r="BC27" s="6">
        <f>'[5]Summary SUS'!$L9</f>
        <v>93486.529999999984</v>
      </c>
      <c r="BD27" s="6">
        <f>'[5]Summary SUS'!$L10</f>
        <v>-2995.5900000000111</v>
      </c>
      <c r="BE27" s="6">
        <f>'[5]Summary SUS'!$L20</f>
        <v>0</v>
      </c>
      <c r="BF27" s="6">
        <f>'[5]Summary SUS'!$L16</f>
        <v>0</v>
      </c>
      <c r="BG27" s="6">
        <f>'[5]Summary SUS'!$L14</f>
        <v>-6698.7099999999919</v>
      </c>
      <c r="BH27" s="6">
        <f>'[5]Summary SUS'!$L18</f>
        <v>-3512.4000000000005</v>
      </c>
      <c r="BI27" s="6">
        <f>'[5]Summary SUS'!L24</f>
        <v>-133.94999999999999</v>
      </c>
      <c r="BJ27" s="6"/>
      <c r="BK27" s="6">
        <f>'[5]Summary SUS'!$L26</f>
        <v>145413.74999999994</v>
      </c>
      <c r="BM27" t="s">
        <v>63</v>
      </c>
      <c r="BN27" s="6">
        <f>'[5]Summary SUS'!$P7</f>
        <v>77604.069999999992</v>
      </c>
      <c r="BO27" s="6">
        <f>'[5]Summary SUS'!$P22</f>
        <v>-12336.2</v>
      </c>
      <c r="BP27" s="6">
        <f>'[5]Summary SUS'!$P9</f>
        <v>93486.529999999984</v>
      </c>
      <c r="BQ27" s="6">
        <f>'[5]Summary SUS'!$P10</f>
        <v>-2995.5900000000111</v>
      </c>
      <c r="BR27" s="6">
        <f>'[5]Summary SUS'!$P20</f>
        <v>0</v>
      </c>
      <c r="BS27" s="6">
        <f>'[5]Summary SUS'!$P16</f>
        <v>-1814.3900000000012</v>
      </c>
      <c r="BT27" s="6">
        <f>'[5]Summary SUS'!$P14</f>
        <v>-6698.7099999999919</v>
      </c>
      <c r="BU27" s="6">
        <f>'[5]Summary SUS'!$P18</f>
        <v>-3512.4000000000005</v>
      </c>
      <c r="BV27" s="6"/>
      <c r="BW27" s="6"/>
      <c r="BX27" s="6">
        <f>'[5]Summary SUS'!$P26</f>
        <v>143599.35999999993</v>
      </c>
      <c r="BZ27" s="6">
        <f>'[5]Summary SUS'!S7</f>
        <v>842136.6256847966</v>
      </c>
      <c r="CA27" s="6">
        <f>'[5]Summary SUS'!S22</f>
        <v>-95541.819999999992</v>
      </c>
      <c r="CB27" s="6">
        <f>'[5]Summary SUS'!S9</f>
        <v>361166.60365807964</v>
      </c>
      <c r="CC27" s="6">
        <f>'[5]Summary SUS'!S10</f>
        <v>-142953.00848085235</v>
      </c>
      <c r="CD27" s="6"/>
      <c r="CE27" s="6">
        <f>'[5]Summary SUS'!S16</f>
        <v>-15288.536666666667</v>
      </c>
      <c r="CF27" s="6">
        <f>'[5]Summary SUS'!S14</f>
        <v>217793.59430909948</v>
      </c>
      <c r="CG27" s="6">
        <f>'[5]Summary SUS'!S18</f>
        <v>21368.883131856688</v>
      </c>
      <c r="CH27" s="6"/>
      <c r="CI27" s="6"/>
      <c r="CJ27" s="111">
        <f>'[5]Summary SUS'!S26</f>
        <v>1186841.4316363137</v>
      </c>
      <c r="CL27" s="6">
        <f>'[5]Summary SUS'!T7</f>
        <v>896550.03872032114</v>
      </c>
      <c r="CM27" s="6">
        <f>'[5]Summary SUS'!T22</f>
        <v>-166443.74485343692</v>
      </c>
      <c r="CN27" s="6">
        <f>'[5]Summary SUS'!T9</f>
        <v>346131.72683149006</v>
      </c>
      <c r="CO27" s="6">
        <f>'[5]Summary SUS'!T10</f>
        <v>-166248.33908018284</v>
      </c>
      <c r="CP27" s="6"/>
      <c r="CQ27" s="6">
        <f>'[5]Summary SUS'!T16</f>
        <v>0</v>
      </c>
      <c r="CR27" s="6">
        <f>'[5]Summary SUS'!T14</f>
        <v>322928.24318644777</v>
      </c>
      <c r="CS27" s="6">
        <f>'[5]Summary SUS'!T18</f>
        <v>23500.299999999985</v>
      </c>
      <c r="CT27" s="6"/>
      <c r="CU27" s="6"/>
      <c r="CV27" s="111">
        <f>'[5]Summary SUS'!T26</f>
        <v>1256418.4048046391</v>
      </c>
      <c r="CX27" s="6">
        <f>'[5]Summary SUS'!V7</f>
        <v>722757.38666666648</v>
      </c>
      <c r="CY27" s="6">
        <f>'[5]Summary SUS'!V22</f>
        <v>-96759.9</v>
      </c>
      <c r="CZ27" s="6">
        <f>'[5]Summary SUS'!V9</f>
        <v>405777.2899999998</v>
      </c>
      <c r="DA27" s="6">
        <f>'[5]Summary SUS'!V10</f>
        <v>-202092.68999999994</v>
      </c>
      <c r="DB27" s="6">
        <f>'[5]Summary SUS'!V20</f>
        <v>29557.23</v>
      </c>
      <c r="DC27" s="6">
        <f>'[5]Summary SUS'!V16</f>
        <v>0</v>
      </c>
      <c r="DD27" s="6">
        <f>'[5]Summary SUS'!V14</f>
        <v>197637.14000000106</v>
      </c>
      <c r="DE27" s="6">
        <f>'[5]Summary SUS'!V18</f>
        <v>11949.519999999993</v>
      </c>
      <c r="DF27" s="6">
        <f>'[5]Summary SUS'!V24</f>
        <v>-3001.06</v>
      </c>
      <c r="DG27" s="6"/>
      <c r="DH27" s="111">
        <f>'[5]Summary SUS'!V26</f>
        <v>1065824.9166666674</v>
      </c>
      <c r="DJ27" s="6">
        <f>'[5]Summary SUS'!W7</f>
        <v>896550.03872032138</v>
      </c>
      <c r="DK27" s="6">
        <f>'[5]Summary SUS'!W22</f>
        <v>-166443.74485343689</v>
      </c>
      <c r="DL27" s="6">
        <f>'[5]Summary SUS'!W9</f>
        <v>346131.72683149006</v>
      </c>
      <c r="DM27" s="6">
        <f>'[5]Summary SUS'!W10</f>
        <v>-166248.49940185109</v>
      </c>
      <c r="DN27" s="6"/>
      <c r="DO27" s="6">
        <f>'[5]Summary SUS'!W16</f>
        <v>-49224.341699436889</v>
      </c>
      <c r="DP27" s="6">
        <f>'[5]Summary SUS'!W14</f>
        <v>322928.33321292605</v>
      </c>
      <c r="DQ27" s="6">
        <f>'[5]Summary SUS'!W18</f>
        <v>23500</v>
      </c>
      <c r="DR27" s="6">
        <f>'[5]Summary SUS'!W24</f>
        <v>0</v>
      </c>
      <c r="DS27" s="6"/>
      <c r="DT27" s="111">
        <f>'[5]Summary SUS'!W26</f>
        <v>1207193.5128100128</v>
      </c>
    </row>
    <row r="28" spans="1:124">
      <c r="BF28" s="26">
        <f>BF25-BF27</f>
        <v>0</v>
      </c>
      <c r="BS28" s="26">
        <f>BS25-BS27</f>
        <v>0</v>
      </c>
    </row>
    <row r="29" spans="1:124">
      <c r="A29" s="13"/>
      <c r="B29" s="13"/>
      <c r="C29" s="13"/>
      <c r="D29" s="13"/>
      <c r="E29" s="13"/>
      <c r="F29" s="13"/>
      <c r="G29" s="13"/>
      <c r="H29" s="13"/>
      <c r="I29" s="13" t="s">
        <v>143</v>
      </c>
      <c r="J29" s="13"/>
      <c r="K29" s="13"/>
      <c r="L29" s="13"/>
      <c r="M29" s="13"/>
      <c r="N29" s="13"/>
      <c r="O29" s="13" t="s">
        <v>144</v>
      </c>
      <c r="P29" s="13"/>
      <c r="Q29" s="13"/>
      <c r="R29" s="13"/>
      <c r="S29" s="13"/>
      <c r="T29" s="13"/>
      <c r="U29" s="13" t="s">
        <v>145</v>
      </c>
      <c r="V29" s="13"/>
      <c r="W29" s="13"/>
      <c r="X29" s="13"/>
    </row>
    <row r="30" spans="1:124" ht="28">
      <c r="A30" s="13" t="s">
        <v>99</v>
      </c>
      <c r="B30" s="13"/>
      <c r="C30" s="13"/>
      <c r="D30" s="13"/>
      <c r="E30" s="13"/>
      <c r="F30" s="13"/>
      <c r="G30" s="13"/>
      <c r="H30" s="27" t="s">
        <v>114</v>
      </c>
      <c r="I30" s="27" t="s">
        <v>131</v>
      </c>
      <c r="J30" s="112" t="s">
        <v>132</v>
      </c>
      <c r="K30" s="27" t="s">
        <v>133</v>
      </c>
      <c r="L30" s="112" t="s">
        <v>134</v>
      </c>
      <c r="M30" s="13"/>
      <c r="N30" s="27" t="s">
        <v>114</v>
      </c>
      <c r="O30" s="27" t="s">
        <v>131</v>
      </c>
      <c r="P30" s="112" t="s">
        <v>132</v>
      </c>
      <c r="Q30" s="27" t="s">
        <v>133</v>
      </c>
      <c r="R30" s="112" t="s">
        <v>134</v>
      </c>
      <c r="S30" s="13"/>
      <c r="T30" s="27" t="s">
        <v>114</v>
      </c>
      <c r="U30" s="27" t="s">
        <v>131</v>
      </c>
      <c r="V30" s="112" t="s">
        <v>132</v>
      </c>
      <c r="W30" s="27" t="s">
        <v>133</v>
      </c>
      <c r="X30" s="112" t="s">
        <v>134</v>
      </c>
    </row>
    <row r="31" spans="1:12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124">
      <c r="A32" s="13" t="s">
        <v>12</v>
      </c>
      <c r="B32" s="13"/>
      <c r="C32" s="13"/>
      <c r="D32" s="13"/>
      <c r="E32" s="13"/>
      <c r="F32" s="13"/>
      <c r="G32" s="13"/>
      <c r="H32" s="22">
        <f>B4-H4</f>
        <v>-29709.276372996246</v>
      </c>
      <c r="I32" s="22">
        <f t="shared" ref="I32:L33" si="106">C4-I4</f>
        <v>-36253.230852442095</v>
      </c>
      <c r="J32" s="22">
        <f t="shared" si="106"/>
        <v>-2659.6215378289344</v>
      </c>
      <c r="K32" s="22">
        <f t="shared" si="106"/>
        <v>0</v>
      </c>
      <c r="L32" s="22">
        <f t="shared" si="106"/>
        <v>-68622.128763267188</v>
      </c>
      <c r="M32" s="13"/>
      <c r="N32" s="22">
        <f>B4-N4</f>
        <v>-9220.9899999999907</v>
      </c>
      <c r="O32" s="22">
        <f t="shared" ref="O32:R33" si="107">C4-O4</f>
        <v>-33147.300000000047</v>
      </c>
      <c r="P32" s="22">
        <f t="shared" si="107"/>
        <v>99606.829999999987</v>
      </c>
      <c r="Q32" s="22">
        <f t="shared" si="107"/>
        <v>0</v>
      </c>
      <c r="R32" s="22">
        <f t="shared" si="107"/>
        <v>57238.540000000037</v>
      </c>
      <c r="S32" s="13"/>
      <c r="T32" s="22">
        <f>B4-T4</f>
        <v>-9220.9899999999907</v>
      </c>
      <c r="U32" s="22">
        <f t="shared" ref="U32:W33" si="108">C4-U4</f>
        <v>-33147.300000000047</v>
      </c>
      <c r="V32" s="22">
        <f t="shared" si="108"/>
        <v>99606.829999999987</v>
      </c>
      <c r="W32" s="22">
        <f t="shared" si="108"/>
        <v>-11094.429999999998</v>
      </c>
      <c r="X32" s="22">
        <f>SUM(T32:W32)</f>
        <v>46144.10999999995</v>
      </c>
    </row>
    <row r="33" spans="1:24">
      <c r="A33" s="13" t="s">
        <v>13</v>
      </c>
      <c r="B33" s="13"/>
      <c r="C33" s="13"/>
      <c r="D33" s="13"/>
      <c r="E33" s="13"/>
      <c r="F33" s="13"/>
      <c r="G33" s="13"/>
      <c r="H33" s="22">
        <f>B5-H5</f>
        <v>16312.335739525828</v>
      </c>
      <c r="I33" s="22">
        <f t="shared" si="106"/>
        <v>10518.078142612168</v>
      </c>
      <c r="J33" s="22">
        <f t="shared" si="106"/>
        <v>867.18235348496819</v>
      </c>
      <c r="K33" s="22">
        <f t="shared" si="106"/>
        <v>0</v>
      </c>
      <c r="L33" s="22">
        <f t="shared" si="106"/>
        <v>27697.596235623001</v>
      </c>
      <c r="M33" s="13"/>
      <c r="N33" s="22">
        <f>B5-N5</f>
        <v>-14614.349999999999</v>
      </c>
      <c r="O33" s="22">
        <f t="shared" si="107"/>
        <v>17504.150000000009</v>
      </c>
      <c r="P33" s="22">
        <f t="shared" si="107"/>
        <v>-78034.729999999952</v>
      </c>
      <c r="Q33" s="22">
        <f t="shared" si="107"/>
        <v>0</v>
      </c>
      <c r="R33" s="22">
        <f t="shared" si="107"/>
        <v>-75144.929999999935</v>
      </c>
      <c r="S33" s="13"/>
      <c r="T33" s="22">
        <f>B5-T5</f>
        <v>-14614.349999999999</v>
      </c>
      <c r="U33" s="22">
        <f t="shared" si="108"/>
        <v>17504.150000000009</v>
      </c>
      <c r="V33" s="22">
        <f t="shared" si="108"/>
        <v>-78034.729999999952</v>
      </c>
      <c r="W33" s="22">
        <f t="shared" si="108"/>
        <v>66.680000000000007</v>
      </c>
      <c r="X33" s="22">
        <f>SUM(T33:W33)</f>
        <v>-75078.249999999942</v>
      </c>
    </row>
    <row r="34" spans="1:24">
      <c r="A34" s="13" t="s">
        <v>14</v>
      </c>
      <c r="B34" s="13"/>
      <c r="C34" s="13"/>
      <c r="D34" s="13"/>
      <c r="E34" s="13"/>
      <c r="F34" s="13"/>
      <c r="G34" s="13"/>
      <c r="H34" s="21">
        <f t="shared" ref="H34:L34" si="109">SUM(H32:H33)</f>
        <v>-13396.940633470418</v>
      </c>
      <c r="I34" s="21">
        <f t="shared" si="109"/>
        <v>-25735.152709829927</v>
      </c>
      <c r="J34" s="21">
        <f t="shared" si="109"/>
        <v>-1792.4391843439662</v>
      </c>
      <c r="K34" s="21">
        <f t="shared" si="109"/>
        <v>0</v>
      </c>
      <c r="L34" s="21">
        <f t="shared" si="109"/>
        <v>-40924.532527644187</v>
      </c>
      <c r="M34" s="13"/>
      <c r="N34" s="21">
        <f t="shared" ref="N34:R34" si="110">SUM(N32:N33)</f>
        <v>-23835.339999999989</v>
      </c>
      <c r="O34" s="21">
        <f t="shared" si="110"/>
        <v>-15643.150000000038</v>
      </c>
      <c r="P34" s="21">
        <f t="shared" si="110"/>
        <v>21572.100000000035</v>
      </c>
      <c r="Q34" s="21">
        <f t="shared" si="110"/>
        <v>0</v>
      </c>
      <c r="R34" s="21">
        <f t="shared" si="110"/>
        <v>-17906.389999999898</v>
      </c>
      <c r="S34" s="13"/>
      <c r="T34" s="21">
        <f t="shared" ref="T34:X34" si="111">SUM(T32:T33)</f>
        <v>-23835.339999999989</v>
      </c>
      <c r="U34" s="21">
        <f t="shared" si="111"/>
        <v>-15643.150000000038</v>
      </c>
      <c r="V34" s="21">
        <f t="shared" si="111"/>
        <v>21572.100000000035</v>
      </c>
      <c r="W34" s="21">
        <f t="shared" si="111"/>
        <v>-11027.749999999998</v>
      </c>
      <c r="X34" s="21">
        <f t="shared" si="111"/>
        <v>-28934.139999999992</v>
      </c>
    </row>
    <row r="35" spans="1:24">
      <c r="A35" s="13" t="s">
        <v>15</v>
      </c>
      <c r="B35" s="13"/>
      <c r="C35" s="13"/>
      <c r="D35" s="13"/>
      <c r="E35" s="13"/>
      <c r="F35" s="13"/>
      <c r="G35" s="13"/>
      <c r="H35" s="28">
        <f>B7-H7</f>
        <v>3.8507840244095148E-2</v>
      </c>
      <c r="I35" s="28">
        <f t="shared" ref="I35:L35" si="112">C7-I7</f>
        <v>2.7583228199503651E-3</v>
      </c>
      <c r="J35" s="28">
        <f t="shared" si="112"/>
        <v>-3.1054985774054411E-3</v>
      </c>
      <c r="K35" s="28" t="e">
        <f t="shared" si="112"/>
        <v>#DIV/0!</v>
      </c>
      <c r="L35" s="28">
        <f t="shared" si="112"/>
        <v>-3.958288171490465E-3</v>
      </c>
      <c r="M35" s="13"/>
      <c r="N35" s="28">
        <f>B7-N7</f>
        <v>-8.4453349520411947E-2</v>
      </c>
      <c r="O35" s="28">
        <f t="shared" ref="O35:R35" si="113">C7-O7</f>
        <v>3.1362965876671534E-2</v>
      </c>
      <c r="P35" s="28">
        <f t="shared" si="113"/>
        <v>-3.6788213200984687E-2</v>
      </c>
      <c r="Q35" s="28" t="e">
        <f t="shared" si="113"/>
        <v>#DIV/0!</v>
      </c>
      <c r="R35" s="28">
        <f t="shared" si="113"/>
        <v>-7.095966538164955E-2</v>
      </c>
      <c r="S35" s="13"/>
      <c r="T35" s="28">
        <f>B7-T7</f>
        <v>-8.4453349520411947E-2</v>
      </c>
      <c r="U35" s="28">
        <f t="shared" ref="U35:W35" si="114">C7-U7</f>
        <v>3.1362965876671534E-2</v>
      </c>
      <c r="V35" s="28">
        <f t="shared" si="114"/>
        <v>-3.6788213200984687E-2</v>
      </c>
      <c r="W35" s="28" t="e">
        <f t="shared" si="114"/>
        <v>#DIV/0!</v>
      </c>
      <c r="X35" s="28" t="e">
        <f>SUM(T35:W35)</f>
        <v>#DIV/0!</v>
      </c>
    </row>
    <row r="36" spans="1:24">
      <c r="A36" s="13"/>
      <c r="B36" s="13"/>
      <c r="C36" s="13"/>
      <c r="D36" s="13"/>
      <c r="E36" s="13"/>
      <c r="F36" s="13"/>
      <c r="G36" s="13"/>
      <c r="H36" s="20"/>
      <c r="I36" s="20"/>
      <c r="J36" s="20"/>
      <c r="K36" s="20"/>
      <c r="L36" s="20"/>
      <c r="M36" s="13"/>
      <c r="N36" s="20"/>
      <c r="O36" s="20"/>
      <c r="P36" s="20"/>
      <c r="Q36" s="20"/>
      <c r="R36" s="20"/>
      <c r="S36" s="13"/>
      <c r="T36" s="20"/>
      <c r="U36" s="20"/>
      <c r="V36" s="20"/>
      <c r="W36" s="20"/>
      <c r="X36" s="20"/>
    </row>
    <row r="37" spans="1:24">
      <c r="A37" s="13" t="s">
        <v>16</v>
      </c>
      <c r="B37" s="13"/>
      <c r="C37" s="13"/>
      <c r="D37" s="13"/>
      <c r="E37" s="13"/>
      <c r="F37" s="13"/>
      <c r="G37" s="13"/>
      <c r="H37" s="22">
        <f t="shared" ref="H37:L39" si="115">B9-H9</f>
        <v>-5288.5751381702212</v>
      </c>
      <c r="I37" s="22">
        <f t="shared" si="115"/>
        <v>4342.7721272815616</v>
      </c>
      <c r="J37" s="22">
        <f t="shared" si="115"/>
        <v>420.44676207766315</v>
      </c>
      <c r="K37" s="22">
        <f t="shared" si="115"/>
        <v>1324.4949755728157</v>
      </c>
      <c r="L37" s="22">
        <f t="shared" si="115"/>
        <v>799.13872676179744</v>
      </c>
      <c r="M37" s="13"/>
      <c r="N37" s="22">
        <f t="shared" ref="N37:R39" si="116">B9-N9</f>
        <v>-5890.5899999999965</v>
      </c>
      <c r="O37" s="22">
        <f t="shared" si="116"/>
        <v>-14258.409999999989</v>
      </c>
      <c r="P37" s="22">
        <f t="shared" si="116"/>
        <v>7150.6099999999933</v>
      </c>
      <c r="Q37" s="22">
        <f t="shared" si="116"/>
        <v>-12958.679999999998</v>
      </c>
      <c r="R37" s="22">
        <f t="shared" si="116"/>
        <v>-25957.069999999978</v>
      </c>
      <c r="S37" s="13"/>
      <c r="T37" s="22">
        <f t="shared" ref="T37:W39" si="117">B9-T9</f>
        <v>-5890.5899999999965</v>
      </c>
      <c r="U37" s="22">
        <f t="shared" si="117"/>
        <v>-14258.409999999989</v>
      </c>
      <c r="V37" s="22">
        <f t="shared" si="117"/>
        <v>7150.6099999999933</v>
      </c>
      <c r="W37" s="22">
        <f t="shared" si="117"/>
        <v>-10508.099999999999</v>
      </c>
      <c r="X37" s="22">
        <f t="shared" ref="X37:X39" si="118">SUM(T37:W37)</f>
        <v>-23506.489999999991</v>
      </c>
    </row>
    <row r="38" spans="1:24">
      <c r="A38" s="13" t="s">
        <v>17</v>
      </c>
      <c r="B38" s="13"/>
      <c r="C38" s="13"/>
      <c r="D38" s="13"/>
      <c r="E38" s="13"/>
      <c r="F38" s="13"/>
      <c r="G38" s="13"/>
      <c r="H38" s="22">
        <f t="shared" si="115"/>
        <v>-9320.1726165906366</v>
      </c>
      <c r="I38" s="22">
        <f t="shared" si="115"/>
        <v>-5190.3384897260185</v>
      </c>
      <c r="J38" s="22">
        <f t="shared" si="115"/>
        <v>-3935.0210876955753</v>
      </c>
      <c r="K38" s="22">
        <f t="shared" si="115"/>
        <v>0</v>
      </c>
      <c r="L38" s="22">
        <f t="shared" si="115"/>
        <v>-18445.532194012223</v>
      </c>
      <c r="M38" s="13"/>
      <c r="N38" s="22">
        <f t="shared" si="116"/>
        <v>-3492.6599999999962</v>
      </c>
      <c r="O38" s="22">
        <f t="shared" si="116"/>
        <v>-11765.46</v>
      </c>
      <c r="P38" s="22">
        <f t="shared" si="116"/>
        <v>-9436.5299999999988</v>
      </c>
      <c r="Q38" s="22">
        <f t="shared" si="116"/>
        <v>0</v>
      </c>
      <c r="R38" s="22">
        <f t="shared" si="116"/>
        <v>-24694.649999999994</v>
      </c>
      <c r="S38" s="13"/>
      <c r="T38" s="22">
        <f t="shared" si="117"/>
        <v>-3492.6599999999962</v>
      </c>
      <c r="U38" s="22">
        <f t="shared" si="117"/>
        <v>-11765.46</v>
      </c>
      <c r="V38" s="22">
        <f t="shared" si="117"/>
        <v>-9436.5299999999988</v>
      </c>
      <c r="W38" s="22">
        <f t="shared" si="117"/>
        <v>-6073</v>
      </c>
      <c r="X38" s="22">
        <f t="shared" si="118"/>
        <v>-30767.649999999994</v>
      </c>
    </row>
    <row r="39" spans="1:24">
      <c r="A39" s="13" t="s">
        <v>18</v>
      </c>
      <c r="B39" s="13"/>
      <c r="C39" s="13"/>
      <c r="D39" s="13"/>
      <c r="E39" s="13"/>
      <c r="F39" s="13"/>
      <c r="G39" s="13"/>
      <c r="H39" s="22">
        <f t="shared" si="115"/>
        <v>457.80690828277147</v>
      </c>
      <c r="I39" s="22">
        <f t="shared" si="115"/>
        <v>-598.12144692030415</v>
      </c>
      <c r="J39" s="22">
        <f t="shared" si="115"/>
        <v>75.862023724985193</v>
      </c>
      <c r="K39" s="22">
        <f t="shared" si="115"/>
        <v>435</v>
      </c>
      <c r="L39" s="22">
        <f t="shared" si="115"/>
        <v>370.54748508745251</v>
      </c>
      <c r="M39" s="13"/>
      <c r="N39" s="22">
        <f t="shared" si="116"/>
        <v>570.19000000000233</v>
      </c>
      <c r="O39" s="22">
        <f t="shared" si="116"/>
        <v>-714.49999999999272</v>
      </c>
      <c r="P39" s="22">
        <f t="shared" si="116"/>
        <v>344.50999999999476</v>
      </c>
      <c r="Q39" s="22">
        <f t="shared" si="116"/>
        <v>1680</v>
      </c>
      <c r="R39" s="22">
        <f t="shared" si="116"/>
        <v>1880.2000000000044</v>
      </c>
      <c r="S39" s="13"/>
      <c r="T39" s="22">
        <f t="shared" si="117"/>
        <v>570.19000000000233</v>
      </c>
      <c r="U39" s="22">
        <f t="shared" si="117"/>
        <v>-714.49999999999272</v>
      </c>
      <c r="V39" s="22">
        <f t="shared" si="117"/>
        <v>344.50999999999476</v>
      </c>
      <c r="W39" s="22">
        <f t="shared" si="117"/>
        <v>15895</v>
      </c>
      <c r="X39" s="22">
        <f t="shared" si="118"/>
        <v>16095.200000000004</v>
      </c>
    </row>
    <row r="40" spans="1:24">
      <c r="A40" s="13" t="s">
        <v>19</v>
      </c>
      <c r="B40" s="13"/>
      <c r="C40" s="13"/>
      <c r="D40" s="13"/>
      <c r="E40" s="13"/>
      <c r="F40" s="13"/>
      <c r="G40" s="13"/>
      <c r="H40" s="21">
        <f t="shared" ref="H40:L40" si="119">SUM(H37:H39)</f>
        <v>-14150.940846478086</v>
      </c>
      <c r="I40" s="21">
        <f t="shared" si="119"/>
        <v>-1445.6878093647611</v>
      </c>
      <c r="J40" s="21">
        <f t="shared" si="119"/>
        <v>-3438.7123018929269</v>
      </c>
      <c r="K40" s="21">
        <f t="shared" si="119"/>
        <v>1759.4949755728157</v>
      </c>
      <c r="L40" s="21">
        <f t="shared" si="119"/>
        <v>-17275.845982162973</v>
      </c>
      <c r="M40" s="13"/>
      <c r="N40" s="21">
        <f t="shared" ref="N40:R40" si="120">SUM(N37:N39)</f>
        <v>-8813.0599999999904</v>
      </c>
      <c r="O40" s="21">
        <f t="shared" si="120"/>
        <v>-26738.369999999981</v>
      </c>
      <c r="P40" s="21">
        <f t="shared" si="120"/>
        <v>-1941.4100000000108</v>
      </c>
      <c r="Q40" s="21">
        <f t="shared" si="120"/>
        <v>-11278.679999999998</v>
      </c>
      <c r="R40" s="21">
        <f t="shared" si="120"/>
        <v>-48771.519999999968</v>
      </c>
      <c r="S40" s="13"/>
      <c r="T40" s="21">
        <f t="shared" ref="T40:X40" si="121">SUM(T37:T39)</f>
        <v>-8813.0599999999904</v>
      </c>
      <c r="U40" s="21">
        <f t="shared" si="121"/>
        <v>-26738.369999999981</v>
      </c>
      <c r="V40" s="21">
        <f t="shared" si="121"/>
        <v>-1941.4100000000108</v>
      </c>
      <c r="W40" s="21">
        <f t="shared" si="121"/>
        <v>-686.09999999999854</v>
      </c>
      <c r="X40" s="21">
        <f t="shared" si="121"/>
        <v>-38178.939999999981</v>
      </c>
    </row>
    <row r="41" spans="1:24">
      <c r="A41" s="13"/>
      <c r="B41" s="13"/>
      <c r="C41" s="13"/>
      <c r="D41" s="13"/>
      <c r="E41" s="13"/>
      <c r="F41" s="13"/>
      <c r="G41" s="13"/>
      <c r="H41" s="22"/>
      <c r="I41" s="22"/>
      <c r="J41" s="22"/>
      <c r="K41" s="22"/>
      <c r="L41" s="22"/>
      <c r="M41" s="13"/>
      <c r="N41" s="22"/>
      <c r="O41" s="22"/>
      <c r="P41" s="22"/>
      <c r="Q41" s="22"/>
      <c r="R41" s="22"/>
      <c r="S41" s="13"/>
      <c r="T41" s="22"/>
      <c r="U41" s="22"/>
      <c r="V41" s="22"/>
      <c r="W41" s="22"/>
      <c r="X41" s="22"/>
    </row>
    <row r="42" spans="1:24">
      <c r="A42" s="13" t="s">
        <v>20</v>
      </c>
      <c r="B42" s="13"/>
      <c r="C42" s="13"/>
      <c r="D42" s="13"/>
      <c r="E42" s="13"/>
      <c r="F42" s="13"/>
      <c r="G42" s="13"/>
      <c r="H42" s="22"/>
      <c r="I42" s="22"/>
      <c r="J42" s="22"/>
      <c r="K42" s="22"/>
      <c r="L42" s="22"/>
      <c r="M42" s="13"/>
      <c r="N42" s="22"/>
      <c r="O42" s="22"/>
      <c r="P42" s="22"/>
      <c r="Q42" s="22"/>
      <c r="R42" s="22"/>
      <c r="S42" s="13"/>
      <c r="T42" s="22"/>
      <c r="U42" s="22"/>
      <c r="V42" s="22"/>
      <c r="W42" s="22"/>
      <c r="X42" s="22"/>
    </row>
    <row r="43" spans="1:24">
      <c r="A43" s="13" t="s">
        <v>21</v>
      </c>
      <c r="B43" s="13"/>
      <c r="C43" s="13"/>
      <c r="D43" s="13"/>
      <c r="E43" s="13"/>
      <c r="F43" s="13"/>
      <c r="G43" s="13"/>
      <c r="H43" s="22">
        <f t="shared" ref="H43:L50" si="122">B15-H15</f>
        <v>-27.995560888812861</v>
      </c>
      <c r="I43" s="22">
        <f t="shared" si="122"/>
        <v>0</v>
      </c>
      <c r="J43" s="22">
        <f t="shared" si="122"/>
        <v>503.1156412540264</v>
      </c>
      <c r="K43" s="22">
        <f t="shared" si="122"/>
        <v>0</v>
      </c>
      <c r="L43" s="22">
        <f t="shared" si="122"/>
        <v>475.12008036521365</v>
      </c>
      <c r="M43" s="13"/>
      <c r="N43" s="22">
        <f t="shared" ref="N43:R50" si="123">B15-N15</f>
        <v>583.87999999999988</v>
      </c>
      <c r="O43" s="22">
        <f t="shared" si="123"/>
        <v>0</v>
      </c>
      <c r="P43" s="22">
        <f t="shared" si="123"/>
        <v>475.89</v>
      </c>
      <c r="Q43" s="22">
        <f t="shared" si="123"/>
        <v>547.04999999999995</v>
      </c>
      <c r="R43" s="22">
        <f t="shared" si="123"/>
        <v>1606.8199999999997</v>
      </c>
      <c r="S43" s="13"/>
      <c r="T43" s="22">
        <f t="shared" ref="T43:W50" si="124">B15-T15</f>
        <v>583.87999999999988</v>
      </c>
      <c r="U43" s="22">
        <f t="shared" si="124"/>
        <v>0</v>
      </c>
      <c r="V43" s="22">
        <f t="shared" si="124"/>
        <v>475.89</v>
      </c>
      <c r="W43" s="22">
        <f t="shared" si="124"/>
        <v>603.04</v>
      </c>
      <c r="X43" s="22">
        <f t="shared" ref="X43:X50" si="125">SUM(T43:W43)</f>
        <v>1662.81</v>
      </c>
    </row>
    <row r="44" spans="1:24">
      <c r="A44" s="13" t="s">
        <v>22</v>
      </c>
      <c r="B44" s="13"/>
      <c r="C44" s="13"/>
      <c r="D44" s="13"/>
      <c r="E44" s="13"/>
      <c r="F44" s="13"/>
      <c r="G44" s="13"/>
      <c r="H44" s="22">
        <f t="shared" si="122"/>
        <v>70.490336004923094</v>
      </c>
      <c r="I44" s="22">
        <f t="shared" si="122"/>
        <v>-14.933888888888873</v>
      </c>
      <c r="J44" s="22">
        <f t="shared" si="122"/>
        <v>-248.67398740818473</v>
      </c>
      <c r="K44" s="22">
        <f t="shared" si="122"/>
        <v>-2189.5866666666666</v>
      </c>
      <c r="L44" s="22">
        <f t="shared" si="122"/>
        <v>-2382.7042069588174</v>
      </c>
      <c r="M44" s="13"/>
      <c r="N44" s="22">
        <f t="shared" si="123"/>
        <v>303.15000000000003</v>
      </c>
      <c r="O44" s="22">
        <f t="shared" si="123"/>
        <v>-95.860000000000014</v>
      </c>
      <c r="P44" s="22">
        <f t="shared" si="123"/>
        <v>-245.50000000000006</v>
      </c>
      <c r="Q44" s="22">
        <f t="shared" si="123"/>
        <v>-2522.92</v>
      </c>
      <c r="R44" s="22">
        <f t="shared" si="123"/>
        <v>-2561.13</v>
      </c>
      <c r="S44" s="13"/>
      <c r="T44" s="22">
        <f t="shared" si="124"/>
        <v>303.15000000000003</v>
      </c>
      <c r="U44" s="22">
        <f t="shared" si="124"/>
        <v>-95.860000000000014</v>
      </c>
      <c r="V44" s="22">
        <f t="shared" si="124"/>
        <v>-245.50000000000006</v>
      </c>
      <c r="W44" s="22">
        <f t="shared" si="124"/>
        <v>-1774.75</v>
      </c>
      <c r="X44" s="22">
        <f t="shared" si="125"/>
        <v>-1812.96</v>
      </c>
    </row>
    <row r="45" spans="1:24">
      <c r="A45" s="13" t="s">
        <v>23</v>
      </c>
      <c r="B45" s="13"/>
      <c r="C45" s="13"/>
      <c r="D45" s="13"/>
      <c r="E45" s="13"/>
      <c r="F45" s="13"/>
      <c r="G45" s="13"/>
      <c r="H45" s="22">
        <f t="shared" si="122"/>
        <v>245.31851343922608</v>
      </c>
      <c r="I45" s="22">
        <f t="shared" si="122"/>
        <v>-5988.0966666666645</v>
      </c>
      <c r="J45" s="22">
        <f t="shared" si="122"/>
        <v>-70.043333333333067</v>
      </c>
      <c r="K45" s="22">
        <f t="shared" si="122"/>
        <v>-147.54</v>
      </c>
      <c r="L45" s="22">
        <f t="shared" si="122"/>
        <v>-5960.3614865607706</v>
      </c>
      <c r="M45" s="13"/>
      <c r="N45" s="22">
        <f t="shared" si="123"/>
        <v>1507.1799999999994</v>
      </c>
      <c r="O45" s="22">
        <f t="shared" si="123"/>
        <v>-8202.6799999999985</v>
      </c>
      <c r="P45" s="22">
        <f t="shared" si="123"/>
        <v>4111.22</v>
      </c>
      <c r="Q45" s="22">
        <f t="shared" si="123"/>
        <v>-147.54</v>
      </c>
      <c r="R45" s="22">
        <f t="shared" si="123"/>
        <v>-2731.8199999999997</v>
      </c>
      <c r="S45" s="13"/>
      <c r="T45" s="22">
        <f t="shared" si="124"/>
        <v>1507.1799999999994</v>
      </c>
      <c r="U45" s="22">
        <f t="shared" si="124"/>
        <v>-8202.6799999999985</v>
      </c>
      <c r="V45" s="22">
        <f t="shared" si="124"/>
        <v>4111.22</v>
      </c>
      <c r="W45" s="22">
        <f t="shared" si="124"/>
        <v>-147.54</v>
      </c>
      <c r="X45" s="22">
        <f t="shared" si="125"/>
        <v>-2731.8199999999988</v>
      </c>
    </row>
    <row r="46" spans="1:24">
      <c r="A46" s="13" t="s">
        <v>24</v>
      </c>
      <c r="B46" s="13"/>
      <c r="C46" s="13"/>
      <c r="D46" s="13"/>
      <c r="E46" s="13"/>
      <c r="F46" s="13"/>
      <c r="G46" s="13"/>
      <c r="H46" s="22">
        <f t="shared" si="122"/>
        <v>-199</v>
      </c>
      <c r="I46" s="22">
        <f t="shared" si="122"/>
        <v>0</v>
      </c>
      <c r="J46" s="22">
        <f t="shared" si="122"/>
        <v>0</v>
      </c>
      <c r="K46" s="22">
        <f t="shared" si="122"/>
        <v>376.74166666666679</v>
      </c>
      <c r="L46" s="22">
        <f t="shared" si="122"/>
        <v>177.74166666666679</v>
      </c>
      <c r="M46" s="13"/>
      <c r="N46" s="22">
        <f t="shared" si="123"/>
        <v>161</v>
      </c>
      <c r="O46" s="22">
        <f t="shared" si="123"/>
        <v>0</v>
      </c>
      <c r="P46" s="22">
        <f t="shared" si="123"/>
        <v>0</v>
      </c>
      <c r="Q46" s="22">
        <f t="shared" si="123"/>
        <v>-1203.82</v>
      </c>
      <c r="R46" s="22">
        <f t="shared" si="123"/>
        <v>-1042.82</v>
      </c>
      <c r="S46" s="13"/>
      <c r="T46" s="22">
        <f t="shared" si="124"/>
        <v>161</v>
      </c>
      <c r="U46" s="22">
        <f t="shared" si="124"/>
        <v>0</v>
      </c>
      <c r="V46" s="22">
        <f t="shared" si="124"/>
        <v>0</v>
      </c>
      <c r="W46" s="22">
        <f t="shared" si="124"/>
        <v>-1203.82</v>
      </c>
      <c r="X46" s="22">
        <f t="shared" si="125"/>
        <v>-1042.82</v>
      </c>
    </row>
    <row r="47" spans="1:24">
      <c r="A47" s="13" t="s">
        <v>25</v>
      </c>
      <c r="B47" s="13"/>
      <c r="C47" s="13"/>
      <c r="D47" s="13"/>
      <c r="E47" s="13"/>
      <c r="F47" s="13"/>
      <c r="G47" s="13"/>
      <c r="H47" s="22">
        <f t="shared" si="122"/>
        <v>0</v>
      </c>
      <c r="I47" s="22">
        <f t="shared" si="122"/>
        <v>2975.56</v>
      </c>
      <c r="J47" s="22">
        <f t="shared" si="122"/>
        <v>82.953333333333333</v>
      </c>
      <c r="K47" s="22">
        <f t="shared" si="122"/>
        <v>0</v>
      </c>
      <c r="L47" s="22">
        <f t="shared" si="122"/>
        <v>3058.5133333333329</v>
      </c>
      <c r="M47" s="13"/>
      <c r="N47" s="22">
        <f t="shared" si="123"/>
        <v>0</v>
      </c>
      <c r="O47" s="22">
        <f t="shared" si="123"/>
        <v>1719.0499999999997</v>
      </c>
      <c r="P47" s="22">
        <f t="shared" si="123"/>
        <v>21.38</v>
      </c>
      <c r="Q47" s="22">
        <f t="shared" si="123"/>
        <v>0</v>
      </c>
      <c r="R47" s="22">
        <f t="shared" si="123"/>
        <v>1740.4299999999998</v>
      </c>
      <c r="S47" s="13"/>
      <c r="T47" s="22">
        <f t="shared" si="124"/>
        <v>0</v>
      </c>
      <c r="U47" s="22">
        <f t="shared" si="124"/>
        <v>1719.0499999999997</v>
      </c>
      <c r="V47" s="22">
        <f t="shared" si="124"/>
        <v>21.38</v>
      </c>
      <c r="W47" s="22">
        <f t="shared" si="124"/>
        <v>0</v>
      </c>
      <c r="X47" s="22">
        <f t="shared" si="125"/>
        <v>1740.4299999999998</v>
      </c>
    </row>
    <row r="48" spans="1:24">
      <c r="A48" s="13" t="s">
        <v>26</v>
      </c>
      <c r="B48" s="13"/>
      <c r="C48" s="13"/>
      <c r="D48" s="13"/>
      <c r="E48" s="13"/>
      <c r="F48" s="13"/>
      <c r="G48" s="13"/>
      <c r="H48" s="22">
        <f t="shared" si="122"/>
        <v>600</v>
      </c>
      <c r="I48" s="22">
        <f t="shared" si="122"/>
        <v>-3405.6812918872401</v>
      </c>
      <c r="J48" s="22">
        <f t="shared" si="122"/>
        <v>0</v>
      </c>
      <c r="K48" s="22">
        <f t="shared" si="122"/>
        <v>666.62083333333339</v>
      </c>
      <c r="L48" s="22">
        <f t="shared" si="122"/>
        <v>-2139.0604585539077</v>
      </c>
      <c r="M48" s="13"/>
      <c r="N48" s="22">
        <f t="shared" si="123"/>
        <v>300</v>
      </c>
      <c r="O48" s="22">
        <f t="shared" si="123"/>
        <v>1179.3099999999995</v>
      </c>
      <c r="P48" s="22">
        <f t="shared" si="123"/>
        <v>0</v>
      </c>
      <c r="Q48" s="22">
        <f t="shared" si="123"/>
        <v>-198.83333333333303</v>
      </c>
      <c r="R48" s="22">
        <f t="shared" si="123"/>
        <v>1280.4766666666656</v>
      </c>
      <c r="S48" s="13"/>
      <c r="T48" s="22">
        <f t="shared" si="124"/>
        <v>300</v>
      </c>
      <c r="U48" s="22">
        <f t="shared" si="124"/>
        <v>1179.3099999999995</v>
      </c>
      <c r="V48" s="22">
        <f t="shared" si="124"/>
        <v>0</v>
      </c>
      <c r="W48" s="22">
        <f t="shared" si="124"/>
        <v>1246.5666666666666</v>
      </c>
      <c r="X48" s="22">
        <f t="shared" si="125"/>
        <v>2725.8766666666661</v>
      </c>
    </row>
    <row r="49" spans="1:24">
      <c r="A49" s="13" t="s">
        <v>27</v>
      </c>
      <c r="B49" s="13"/>
      <c r="C49" s="13"/>
      <c r="D49" s="13"/>
      <c r="E49" s="13"/>
      <c r="F49" s="13"/>
      <c r="G49" s="13"/>
      <c r="H49" s="22">
        <f t="shared" si="122"/>
        <v>0</v>
      </c>
      <c r="I49" s="22">
        <f t="shared" si="122"/>
        <v>0</v>
      </c>
      <c r="J49" s="22">
        <f t="shared" si="122"/>
        <v>0</v>
      </c>
      <c r="K49" s="22">
        <f t="shared" si="122"/>
        <v>0</v>
      </c>
      <c r="L49" s="22">
        <f t="shared" si="122"/>
        <v>0</v>
      </c>
      <c r="M49" s="13"/>
      <c r="N49" s="22">
        <f t="shared" si="123"/>
        <v>0</v>
      </c>
      <c r="O49" s="22">
        <f t="shared" si="123"/>
        <v>0</v>
      </c>
      <c r="P49" s="22">
        <f t="shared" si="123"/>
        <v>0</v>
      </c>
      <c r="Q49" s="22">
        <f t="shared" si="123"/>
        <v>0</v>
      </c>
      <c r="R49" s="22">
        <f t="shared" si="123"/>
        <v>0</v>
      </c>
      <c r="S49" s="13"/>
      <c r="T49" s="22">
        <f t="shared" si="124"/>
        <v>0</v>
      </c>
      <c r="U49" s="22">
        <f t="shared" si="124"/>
        <v>0</v>
      </c>
      <c r="V49" s="22">
        <f t="shared" si="124"/>
        <v>0</v>
      </c>
      <c r="W49" s="22">
        <f t="shared" si="124"/>
        <v>0</v>
      </c>
      <c r="X49" s="22">
        <f t="shared" si="125"/>
        <v>0</v>
      </c>
    </row>
    <row r="50" spans="1:24">
      <c r="A50" s="13" t="s">
        <v>28</v>
      </c>
      <c r="B50" s="13"/>
      <c r="C50" s="13"/>
      <c r="D50" s="13"/>
      <c r="E50" s="13"/>
      <c r="F50" s="13"/>
      <c r="G50" s="13"/>
      <c r="H50" s="22">
        <f t="shared" si="122"/>
        <v>0</v>
      </c>
      <c r="I50" s="22">
        <f t="shared" si="122"/>
        <v>0</v>
      </c>
      <c r="J50" s="22">
        <f t="shared" si="122"/>
        <v>0</v>
      </c>
      <c r="K50" s="22">
        <f t="shared" si="122"/>
        <v>0</v>
      </c>
      <c r="L50" s="22">
        <f t="shared" si="122"/>
        <v>0</v>
      </c>
      <c r="M50" s="13"/>
      <c r="N50" s="22">
        <f t="shared" si="123"/>
        <v>0</v>
      </c>
      <c r="O50" s="22">
        <f t="shared" si="123"/>
        <v>0</v>
      </c>
      <c r="P50" s="22">
        <f t="shared" si="123"/>
        <v>0</v>
      </c>
      <c r="Q50" s="22">
        <f t="shared" si="123"/>
        <v>0</v>
      </c>
      <c r="R50" s="22">
        <f t="shared" si="123"/>
        <v>0</v>
      </c>
      <c r="S50" s="13"/>
      <c r="T50" s="22">
        <f t="shared" si="124"/>
        <v>0</v>
      </c>
      <c r="U50" s="22">
        <f t="shared" si="124"/>
        <v>0</v>
      </c>
      <c r="V50" s="22">
        <f t="shared" si="124"/>
        <v>0</v>
      </c>
      <c r="W50" s="22">
        <f t="shared" si="124"/>
        <v>0</v>
      </c>
      <c r="X50" s="22">
        <f t="shared" si="125"/>
        <v>0</v>
      </c>
    </row>
    <row r="51" spans="1:24">
      <c r="A51" s="13" t="s">
        <v>29</v>
      </c>
      <c r="B51" s="13"/>
      <c r="C51" s="13"/>
      <c r="D51" s="13"/>
      <c r="E51" s="13"/>
      <c r="F51" s="13"/>
      <c r="G51" s="13"/>
      <c r="H51" s="21">
        <f t="shared" ref="H51:L51" si="126">SUM(H43:H50)</f>
        <v>688.81328855533638</v>
      </c>
      <c r="I51" s="21">
        <f t="shared" si="126"/>
        <v>-6433.151847442794</v>
      </c>
      <c r="J51" s="21">
        <f t="shared" si="126"/>
        <v>267.35165384584195</v>
      </c>
      <c r="K51" s="21">
        <f t="shared" si="126"/>
        <v>-1293.7641666666664</v>
      </c>
      <c r="L51" s="21">
        <f t="shared" si="126"/>
        <v>-6770.7510717082823</v>
      </c>
      <c r="M51" s="13"/>
      <c r="N51" s="21">
        <f t="shared" ref="N51:R51" si="127">SUM(N43:N50)</f>
        <v>2855.2099999999991</v>
      </c>
      <c r="O51" s="21">
        <f t="shared" si="127"/>
        <v>-5400.18</v>
      </c>
      <c r="P51" s="21">
        <f t="shared" si="127"/>
        <v>4362.9900000000007</v>
      </c>
      <c r="Q51" s="21">
        <f t="shared" si="127"/>
        <v>-3526.0633333333335</v>
      </c>
      <c r="R51" s="21">
        <f t="shared" si="127"/>
        <v>-1708.0433333333344</v>
      </c>
      <c r="S51" s="13"/>
      <c r="T51" s="21">
        <f t="shared" ref="T51:X51" si="128">SUM(T43:T50)</f>
        <v>2855.2099999999991</v>
      </c>
      <c r="U51" s="21">
        <f t="shared" si="128"/>
        <v>-5400.18</v>
      </c>
      <c r="V51" s="21">
        <f t="shared" si="128"/>
        <v>4362.9900000000007</v>
      </c>
      <c r="W51" s="21">
        <f t="shared" si="128"/>
        <v>-1276.5033333333331</v>
      </c>
      <c r="X51" s="21">
        <f t="shared" si="128"/>
        <v>541.51666666666688</v>
      </c>
    </row>
    <row r="52" spans="1:24">
      <c r="A52" s="13"/>
      <c r="B52" s="13"/>
      <c r="C52" s="13"/>
      <c r="D52" s="13"/>
      <c r="E52" s="13"/>
      <c r="F52" s="13"/>
      <c r="G52" s="13"/>
      <c r="H52" s="22"/>
      <c r="I52" s="22"/>
      <c r="J52" s="22"/>
      <c r="K52" s="22"/>
      <c r="L52" s="22"/>
      <c r="M52" s="13"/>
      <c r="N52" s="22"/>
      <c r="O52" s="22"/>
      <c r="P52" s="22"/>
      <c r="Q52" s="22"/>
      <c r="R52" s="22"/>
      <c r="S52" s="13"/>
      <c r="T52" s="22"/>
      <c r="U52" s="22"/>
      <c r="V52" s="22"/>
      <c r="W52" s="22"/>
      <c r="X52" s="22"/>
    </row>
    <row r="53" spans="1:24">
      <c r="A53" s="13" t="s">
        <v>30</v>
      </c>
      <c r="B53" s="13"/>
      <c r="C53" s="13"/>
      <c r="D53" s="13"/>
      <c r="E53" s="13"/>
      <c r="F53" s="13"/>
      <c r="G53" s="13"/>
      <c r="H53" s="23">
        <f t="shared" ref="H53:L53" si="129">SUM(H34,H40,H51)</f>
        <v>-26859.068191393169</v>
      </c>
      <c r="I53" s="23">
        <f t="shared" si="129"/>
        <v>-33613.992366637482</v>
      </c>
      <c r="J53" s="23">
        <f t="shared" si="129"/>
        <v>-4963.7998323910515</v>
      </c>
      <c r="K53" s="23">
        <f t="shared" si="129"/>
        <v>465.73080890614938</v>
      </c>
      <c r="L53" s="23">
        <f t="shared" si="129"/>
        <v>-64971.129581515444</v>
      </c>
      <c r="M53" s="13"/>
      <c r="N53" s="23">
        <f t="shared" ref="N53:R53" si="130">SUM(N34,N40,N51)</f>
        <v>-29793.189999999981</v>
      </c>
      <c r="O53" s="23">
        <f t="shared" si="130"/>
        <v>-47781.700000000019</v>
      </c>
      <c r="P53" s="23">
        <f t="shared" si="130"/>
        <v>23993.680000000026</v>
      </c>
      <c r="Q53" s="23">
        <f t="shared" si="130"/>
        <v>-14804.743333333332</v>
      </c>
      <c r="R53" s="23">
        <f t="shared" si="130"/>
        <v>-68385.953333333193</v>
      </c>
      <c r="S53" s="13"/>
      <c r="T53" s="23">
        <f t="shared" ref="T53:X53" si="131">SUM(T34,T40,T51)</f>
        <v>-29793.189999999981</v>
      </c>
      <c r="U53" s="23">
        <f t="shared" si="131"/>
        <v>-47781.700000000019</v>
      </c>
      <c r="V53" s="23">
        <f t="shared" si="131"/>
        <v>23993.680000000026</v>
      </c>
      <c r="W53" s="23">
        <f t="shared" si="131"/>
        <v>-12990.353333333329</v>
      </c>
      <c r="X53" s="23">
        <f t="shared" si="131"/>
        <v>-66571.56333333331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7"/>
  <sheetViews>
    <sheetView topLeftCell="A24" zoomScale="90" zoomScaleNormal="90" zoomScalePageLayoutView="90" workbookViewId="0">
      <selection activeCell="O61" sqref="O61"/>
    </sheetView>
    <sheetView workbookViewId="1"/>
  </sheetViews>
  <sheetFormatPr baseColWidth="10" defaultColWidth="8.83203125" defaultRowHeight="14" outlineLevelRow="1" outlineLevelCol="1" x14ac:dyDescent="0"/>
  <cols>
    <col min="1" max="1" width="25.83203125" bestFit="1" customWidth="1"/>
    <col min="2" max="2" width="10.5" bestFit="1" customWidth="1"/>
    <col min="7" max="7" width="3" customWidth="1"/>
    <col min="8" max="8" width="10.5" bestFit="1" customWidth="1"/>
    <col min="9" max="9" width="2" customWidth="1"/>
    <col min="10" max="10" width="9.5" bestFit="1" customWidth="1"/>
    <col min="15" max="15" width="2.5" customWidth="1"/>
    <col min="16" max="16" width="9.5" bestFit="1" customWidth="1"/>
    <col min="17" max="17" width="4" customWidth="1"/>
    <col min="18" max="18" width="9.5" bestFit="1" customWidth="1"/>
    <col min="23" max="23" width="2.83203125" customWidth="1"/>
    <col min="24" max="24" width="10.5" bestFit="1" customWidth="1"/>
    <col min="26" max="30" width="0" hidden="1" customWidth="1" outlineLevel="1"/>
    <col min="31" max="31" width="2.83203125" hidden="1" customWidth="1" outlineLevel="1"/>
    <col min="32" max="32" width="10.5" hidden="1" customWidth="1" outlineLevel="1"/>
    <col min="33" max="33" width="8.83203125" collapsed="1"/>
    <col min="34" max="34" width="25.83203125" bestFit="1" customWidth="1"/>
    <col min="35" max="35" width="10.5" bestFit="1" customWidth="1"/>
    <col min="40" max="40" width="3.33203125" customWidth="1"/>
    <col min="41" max="41" width="10.5" bestFit="1" customWidth="1"/>
    <col min="43" max="43" width="10.5" bestFit="1" customWidth="1"/>
    <col min="48" max="48" width="3.5" customWidth="1"/>
    <col min="49" max="49" width="10.5" bestFit="1" customWidth="1"/>
    <col min="51" max="51" width="10.5" bestFit="1" customWidth="1"/>
    <col min="56" max="56" width="3.1640625" customWidth="1"/>
    <col min="57" max="57" width="10.5" bestFit="1" customWidth="1"/>
    <col min="59" max="59" width="10.5" bestFit="1" customWidth="1"/>
    <col min="64" max="64" width="4" customWidth="1"/>
    <col min="65" max="65" width="10.5" bestFit="1" customWidth="1"/>
  </cols>
  <sheetData>
    <row r="1" spans="1:65">
      <c r="A1" s="1" t="str">
        <f>'[6] Summary WF'!B1</f>
        <v>Waterfront Limited</v>
      </c>
      <c r="AH1" t="str">
        <f>A1</f>
        <v>Waterfront Limited</v>
      </c>
    </row>
    <row r="3" spans="1:65" ht="30" customHeight="1">
      <c r="A3" s="77" t="str">
        <f>'[6] Summary WF'!B3</f>
        <v>Management accounts to September 2019</v>
      </c>
      <c r="B3" s="115" t="s">
        <v>2</v>
      </c>
      <c r="C3" s="115"/>
      <c r="J3" s="115" t="s">
        <v>3</v>
      </c>
      <c r="K3" s="115"/>
      <c r="R3" s="115" t="s">
        <v>33</v>
      </c>
      <c r="S3" s="115"/>
      <c r="Z3" s="115" t="s">
        <v>146</v>
      </c>
      <c r="AA3" s="115"/>
      <c r="AH3" t="s">
        <v>147</v>
      </c>
      <c r="AI3" s="115" t="s">
        <v>5</v>
      </c>
      <c r="AJ3" s="115"/>
      <c r="AQ3" s="115" t="s">
        <v>3</v>
      </c>
      <c r="AR3" s="115"/>
      <c r="AY3" s="115" t="s">
        <v>33</v>
      </c>
      <c r="AZ3" s="115"/>
      <c r="BG3" s="115" t="s">
        <v>130</v>
      </c>
      <c r="BH3" s="115"/>
    </row>
    <row r="4" spans="1:65" ht="28">
      <c r="B4" s="109" t="s">
        <v>148</v>
      </c>
      <c r="C4" s="109" t="s">
        <v>149</v>
      </c>
      <c r="D4" s="109" t="s">
        <v>21</v>
      </c>
      <c r="E4" s="109" t="s">
        <v>131</v>
      </c>
      <c r="F4" s="109" t="s">
        <v>150</v>
      </c>
      <c r="G4" s="109"/>
      <c r="H4" s="109" t="s">
        <v>151</v>
      </c>
      <c r="J4" s="109" t="s">
        <v>148</v>
      </c>
      <c r="K4" s="109" t="s">
        <v>149</v>
      </c>
      <c r="L4" s="109" t="s">
        <v>21</v>
      </c>
      <c r="M4" s="109" t="s">
        <v>131</v>
      </c>
      <c r="N4" s="109" t="s">
        <v>150</v>
      </c>
      <c r="O4" s="109"/>
      <c r="P4" s="109" t="s">
        <v>151</v>
      </c>
      <c r="R4" s="109" t="s">
        <v>148</v>
      </c>
      <c r="S4" s="109" t="s">
        <v>149</v>
      </c>
      <c r="T4" s="109" t="s">
        <v>21</v>
      </c>
      <c r="U4" s="109" t="s">
        <v>131</v>
      </c>
      <c r="V4" s="109" t="s">
        <v>150</v>
      </c>
      <c r="W4" s="109"/>
      <c r="X4" s="109" t="s">
        <v>151</v>
      </c>
      <c r="Y4" s="109"/>
      <c r="Z4" s="109" t="s">
        <v>148</v>
      </c>
      <c r="AA4" s="109" t="s">
        <v>149</v>
      </c>
      <c r="AB4" s="109" t="s">
        <v>21</v>
      </c>
      <c r="AC4" s="109" t="s">
        <v>131</v>
      </c>
      <c r="AD4" s="109" t="s">
        <v>150</v>
      </c>
      <c r="AE4" s="109"/>
      <c r="AF4" s="109" t="s">
        <v>151</v>
      </c>
      <c r="AI4" s="109" t="s">
        <v>148</v>
      </c>
      <c r="AJ4" s="109" t="s">
        <v>149</v>
      </c>
      <c r="AK4" s="109" t="s">
        <v>21</v>
      </c>
      <c r="AL4" s="109" t="s">
        <v>131</v>
      </c>
      <c r="AM4" s="109" t="s">
        <v>150</v>
      </c>
      <c r="AN4" s="109"/>
      <c r="AO4" s="109" t="s">
        <v>151</v>
      </c>
      <c r="AQ4" s="109" t="s">
        <v>148</v>
      </c>
      <c r="AR4" s="109" t="s">
        <v>149</v>
      </c>
      <c r="AS4" s="109" t="s">
        <v>21</v>
      </c>
      <c r="AT4" s="109" t="s">
        <v>131</v>
      </c>
      <c r="AU4" s="109" t="s">
        <v>150</v>
      </c>
      <c r="AV4" s="109"/>
      <c r="AW4" s="109" t="s">
        <v>151</v>
      </c>
      <c r="AY4" s="109" t="s">
        <v>148</v>
      </c>
      <c r="AZ4" s="109" t="s">
        <v>149</v>
      </c>
      <c r="BA4" s="109" t="s">
        <v>21</v>
      </c>
      <c r="BB4" s="109" t="s">
        <v>131</v>
      </c>
      <c r="BC4" s="109" t="s">
        <v>150</v>
      </c>
      <c r="BD4" s="109"/>
      <c r="BE4" s="109" t="s">
        <v>151</v>
      </c>
      <c r="BG4" s="109" t="s">
        <v>148</v>
      </c>
      <c r="BH4" s="109" t="s">
        <v>149</v>
      </c>
      <c r="BI4" s="109" t="s">
        <v>21</v>
      </c>
      <c r="BJ4" s="109" t="s">
        <v>131</v>
      </c>
      <c r="BK4" s="109" t="s">
        <v>150</v>
      </c>
      <c r="BL4" s="109"/>
      <c r="BM4" s="109" t="s">
        <v>151</v>
      </c>
    </row>
    <row r="5" spans="1:65">
      <c r="B5" s="10"/>
      <c r="C5" s="10"/>
      <c r="D5" s="10"/>
      <c r="E5" s="10"/>
      <c r="F5" s="10"/>
      <c r="G5" s="109"/>
      <c r="H5" s="10"/>
      <c r="J5" s="10"/>
      <c r="K5" s="10"/>
      <c r="L5" s="10"/>
      <c r="M5" s="10"/>
      <c r="N5" s="10"/>
      <c r="O5" s="109"/>
      <c r="P5" s="10"/>
      <c r="R5" s="10"/>
      <c r="S5" s="10"/>
      <c r="T5" s="10"/>
      <c r="U5" s="10"/>
      <c r="V5" s="10"/>
      <c r="W5" s="109"/>
      <c r="X5" s="10"/>
      <c r="Y5" s="10"/>
      <c r="Z5" s="10"/>
      <c r="AA5" s="10"/>
      <c r="AB5" s="10"/>
      <c r="AC5" s="10"/>
      <c r="AD5" s="10"/>
      <c r="AE5" s="109"/>
      <c r="AF5" s="10"/>
      <c r="AI5" s="10"/>
      <c r="AJ5" s="10"/>
      <c r="AK5" s="10"/>
      <c r="AL5" s="10"/>
      <c r="AM5" s="10"/>
      <c r="AN5" s="10"/>
      <c r="AO5" s="10"/>
      <c r="AQ5" s="10"/>
      <c r="AR5" s="10"/>
      <c r="AS5" s="10"/>
      <c r="AT5" s="10"/>
      <c r="AU5" s="10"/>
      <c r="AV5" s="10"/>
      <c r="AW5" s="10"/>
      <c r="AY5" s="10"/>
      <c r="AZ5" s="10"/>
      <c r="BA5" s="10"/>
      <c r="BB5" s="10"/>
      <c r="BC5" s="10"/>
      <c r="BD5" s="10"/>
      <c r="BE5" s="10"/>
      <c r="BG5" s="10"/>
      <c r="BH5" s="10"/>
      <c r="BI5" s="10"/>
      <c r="BJ5" s="10"/>
      <c r="BK5" s="10"/>
      <c r="BL5" s="10"/>
      <c r="BM5" s="10"/>
    </row>
    <row r="6" spans="1:65">
      <c r="A6" t="s">
        <v>12</v>
      </c>
      <c r="B6" s="10">
        <f>'[6]100 bars'!$G$43</f>
        <v>190901.56000000003</v>
      </c>
      <c r="C6" s="10">
        <f>'[6]120 admin'!$G$43</f>
        <v>0</v>
      </c>
      <c r="D6" s="10"/>
      <c r="E6" s="10">
        <f>'[6]200 Ents'!$G$43</f>
        <v>59410.270000000004</v>
      </c>
      <c r="F6" s="10">
        <f>'[6]136 Sundry Income'!$G$43</f>
        <v>0</v>
      </c>
      <c r="G6" s="109"/>
      <c r="H6" s="10">
        <f>SUM(B6:G6)</f>
        <v>250311.83000000002</v>
      </c>
      <c r="J6" s="10">
        <f>'[6]100 bars'!$H$43</f>
        <v>189299.73730785932</v>
      </c>
      <c r="K6" s="10">
        <f>'[6]120 admin'!$H$43</f>
        <v>0</v>
      </c>
      <c r="L6" s="10"/>
      <c r="M6" s="10">
        <f>'[6]200 Ents'!$H$43</f>
        <v>59141.52082300614</v>
      </c>
      <c r="N6" s="10">
        <f>'[6]136 Sundry Income'!$H$43</f>
        <v>0</v>
      </c>
      <c r="O6" s="109"/>
      <c r="P6" s="10">
        <f>SUM(J6:O6)</f>
        <v>248441.25813086546</v>
      </c>
      <c r="R6" s="10">
        <f>'[6]100 bars'!$L$43</f>
        <v>186811.49</v>
      </c>
      <c r="S6" s="10">
        <f>'[6]120 admin'!$L$43</f>
        <v>0</v>
      </c>
      <c r="T6" s="10"/>
      <c r="U6" s="10">
        <f>'[6]200 Ents'!$L$43</f>
        <v>61452.929999999993</v>
      </c>
      <c r="V6" s="10">
        <f>'[6]136 Sundry Income'!$L$43</f>
        <v>0</v>
      </c>
      <c r="W6" s="109"/>
      <c r="X6" s="10">
        <f>SUM(R6:W6)</f>
        <v>248264.41999999998</v>
      </c>
      <c r="Y6" s="10"/>
      <c r="Z6" s="10">
        <f>'[6]100 bars'!$P$43</f>
        <v>1195704.6406</v>
      </c>
      <c r="AA6" s="10">
        <f>'[6]120 admin'!$P$43</f>
        <v>862.39197530864192</v>
      </c>
      <c r="AB6" s="10"/>
      <c r="AC6" s="10">
        <f>'[6]200 Ents'!$P$43</f>
        <v>554818.23919999995</v>
      </c>
      <c r="AD6" s="10">
        <f>'[6]136 Sundry Income'!$P$43</f>
        <v>0</v>
      </c>
      <c r="AE6" s="109"/>
      <c r="AF6" s="10">
        <f>SUM(Z6:AE6)</f>
        <v>1751385.2717753085</v>
      </c>
      <c r="AH6" t="s">
        <v>12</v>
      </c>
      <c r="AI6" s="10">
        <f>'[6]100 bars'!$R$43</f>
        <v>1195704.6406</v>
      </c>
      <c r="AJ6" s="10">
        <f>'[6]120 admin'!$R$43</f>
        <v>862.39197530864192</v>
      </c>
      <c r="AK6" s="10"/>
      <c r="AL6" s="10">
        <f>'[6]200 Ents'!$R$43</f>
        <v>554818.23919999995</v>
      </c>
      <c r="AM6" s="10">
        <f>'[6]136 Sundry Income'!$R$43</f>
        <v>0</v>
      </c>
      <c r="AN6" s="10"/>
      <c r="AO6" s="10">
        <f>SUM(AI6:AN6)</f>
        <v>1751385.2717753085</v>
      </c>
      <c r="AQ6" s="10">
        <f>'[6]100 bars'!$S$43</f>
        <v>1216738.8917962853</v>
      </c>
      <c r="AR6" s="10">
        <f>'[6]120 admin'!$S$43</f>
        <v>1000.0000000000001</v>
      </c>
      <c r="AS6" s="10"/>
      <c r="AT6" s="10">
        <f>'[6]200 Ents'!$S$43</f>
        <v>549564.90836899995</v>
      </c>
      <c r="AU6" s="10">
        <f>'[6]136 Sundry Income'!$S$43</f>
        <v>65000</v>
      </c>
      <c r="AV6" s="10"/>
      <c r="AW6" s="10">
        <f>SUM(AQ6:AV6)</f>
        <v>1832303.8001652854</v>
      </c>
      <c r="AY6" s="10">
        <f>'[6]100 bars'!$U$43</f>
        <v>1195497.4800000002</v>
      </c>
      <c r="AZ6" s="10">
        <f>'[6]120 admin'!$U$43</f>
        <v>536.9</v>
      </c>
      <c r="BA6" s="10"/>
      <c r="BB6" s="10">
        <f>'[6]200 Ents'!$U$43</f>
        <v>574875.1399999999</v>
      </c>
      <c r="BC6" s="10">
        <f>'[6]136 Sundry Income'!$U$43</f>
        <v>0</v>
      </c>
      <c r="BD6" s="10"/>
      <c r="BE6" s="10">
        <f>SUM(AY6:BD6)</f>
        <v>1770909.52</v>
      </c>
      <c r="BG6" s="10">
        <f>'[6]100 bars'!$V$43</f>
        <v>1216738.9717962856</v>
      </c>
      <c r="BH6" s="10">
        <f>'[6]120 admin'!$V$43</f>
        <v>1000</v>
      </c>
      <c r="BI6" s="10"/>
      <c r="BJ6" s="10">
        <f>'[6]200 Ents'!$V$43</f>
        <v>549564.90836899995</v>
      </c>
      <c r="BK6" s="10">
        <f>'[6]136 Sundry Income'!$V$43</f>
        <v>65000</v>
      </c>
      <c r="BL6" s="10"/>
      <c r="BM6" s="10">
        <f>SUM(BG6:BL6)</f>
        <v>1832303.8801652854</v>
      </c>
    </row>
    <row r="7" spans="1:65">
      <c r="A7" t="s">
        <v>13</v>
      </c>
      <c r="B7" s="6">
        <f>'[6]100 bars'!$G$67</f>
        <v>-56050.859999999993</v>
      </c>
      <c r="C7" s="6">
        <f>'[6]120 admin'!$G$66</f>
        <v>0</v>
      </c>
      <c r="D7" s="6"/>
      <c r="E7" s="6">
        <f>'[6]200 Ents'!$G$66</f>
        <v>-46063.49</v>
      </c>
      <c r="F7" s="6"/>
      <c r="G7" s="109"/>
      <c r="H7" s="6">
        <f>SUM(B7:G7)</f>
        <v>-102114.34999999999</v>
      </c>
      <c r="J7" s="6">
        <f>'[6]100 bars'!$H$67</f>
        <v>-56089.512164318723</v>
      </c>
      <c r="K7" s="6">
        <f>'[6]120 admin'!$H$66</f>
        <v>0</v>
      </c>
      <c r="L7" s="6"/>
      <c r="M7" s="6">
        <f>'[6]200 Ents'!$H$66</f>
        <v>-40013.394953364827</v>
      </c>
      <c r="N7" s="6"/>
      <c r="O7" s="109"/>
      <c r="P7" s="6">
        <f>SUM(J7:O7)</f>
        <v>-96102.907117683557</v>
      </c>
      <c r="R7" s="6">
        <f>'[6]100 bars'!$L$67</f>
        <v>-49878.390000000014</v>
      </c>
      <c r="S7" s="6">
        <f>'[6]120 admin'!$L$66</f>
        <v>-4</v>
      </c>
      <c r="T7" s="6"/>
      <c r="U7" s="6">
        <f>'[6]200 Ents'!$L$66</f>
        <v>-38956.350000000006</v>
      </c>
      <c r="V7" s="6"/>
      <c r="W7" s="109"/>
      <c r="X7" s="6">
        <f>SUM(R7:W7)</f>
        <v>-88838.74000000002</v>
      </c>
      <c r="Y7" s="6"/>
      <c r="Z7" s="6">
        <f>'[6]100 bars'!$P$67</f>
        <v>-328158.25631927326</v>
      </c>
      <c r="AA7" s="6">
        <f>'[6]120 admin'!$P$66</f>
        <v>-24.333333333333332</v>
      </c>
      <c r="AB7" s="6"/>
      <c r="AC7" s="6">
        <f>'[6]200 Ents'!$P$66</f>
        <v>-392903.4347889403</v>
      </c>
      <c r="AD7" s="6"/>
      <c r="AE7" s="109"/>
      <c r="AF7" s="6">
        <f>SUM(Z7:AE7)</f>
        <v>-721086.02444154688</v>
      </c>
      <c r="AH7" t="s">
        <v>13</v>
      </c>
      <c r="AI7" s="6">
        <f>'[6]100 bars'!$R$67</f>
        <v>-328158.25631927326</v>
      </c>
      <c r="AJ7" s="6">
        <f>'[6]120 admin'!$R$66</f>
        <v>-24.333333333333332</v>
      </c>
      <c r="AK7" s="6"/>
      <c r="AL7" s="6">
        <f>'[6]200 Ents'!$R$66</f>
        <v>-392903.4347889403</v>
      </c>
      <c r="AM7" s="6"/>
      <c r="AN7" s="10"/>
      <c r="AO7" s="6">
        <f>SUM(AI7:AN7)</f>
        <v>-721086.02444154688</v>
      </c>
      <c r="AQ7" s="6">
        <f>'[6]100 bars'!$S$67</f>
        <v>-360459.73363923933</v>
      </c>
      <c r="AR7" s="6">
        <f>'[6]120 admin'!$S$66</f>
        <v>0</v>
      </c>
      <c r="AS7" s="6"/>
      <c r="AT7" s="6">
        <f>'[6]200 Ents'!$S$66</f>
        <v>-380269.611966</v>
      </c>
      <c r="AU7" s="6"/>
      <c r="AV7" s="10"/>
      <c r="AW7" s="6">
        <f>SUM(AQ7:AV7)</f>
        <v>-740729.34560523927</v>
      </c>
      <c r="AY7" s="6">
        <f>'[6]100 bars'!$U$67</f>
        <v>-362891.41</v>
      </c>
      <c r="AZ7" s="6">
        <f>'[6]120 admin'!$U$66</f>
        <v>-26</v>
      </c>
      <c r="BA7" s="6"/>
      <c r="BB7" s="6">
        <f>'[6]200 Ents'!$U$66</f>
        <v>-379128.83000000007</v>
      </c>
      <c r="BC7" s="6"/>
      <c r="BD7" s="10"/>
      <c r="BE7" s="6">
        <f>SUM(AY7:BD7)</f>
        <v>-742046.24</v>
      </c>
      <c r="BG7" s="6">
        <f>'[6]100 bars'!$V$67</f>
        <v>-360459.90766808507</v>
      </c>
      <c r="BH7" s="6">
        <f>'[6]120 admin'!$V$66</f>
        <v>0</v>
      </c>
      <c r="BI7" s="6"/>
      <c r="BJ7" s="6">
        <f>'[6]200 Ents'!$V$66</f>
        <v>-380269.611966</v>
      </c>
      <c r="BK7" s="6"/>
      <c r="BL7" s="10"/>
      <c r="BM7" s="6">
        <f>SUM(BG7:BL7)</f>
        <v>-740729.51963408501</v>
      </c>
    </row>
    <row r="8" spans="1:65">
      <c r="A8" t="s">
        <v>14</v>
      </c>
      <c r="B8" s="8">
        <f t="shared" ref="B8:H8" si="0">SUM(B6:B7)</f>
        <v>134850.70000000004</v>
      </c>
      <c r="C8" s="8">
        <f t="shared" si="0"/>
        <v>0</v>
      </c>
      <c r="D8" s="8">
        <f t="shared" si="0"/>
        <v>0</v>
      </c>
      <c r="E8" s="8">
        <f t="shared" si="0"/>
        <v>13346.780000000006</v>
      </c>
      <c r="F8" s="8">
        <f t="shared" si="0"/>
        <v>0</v>
      </c>
      <c r="G8" s="109"/>
      <c r="H8" s="8">
        <f t="shared" si="0"/>
        <v>148197.48000000004</v>
      </c>
      <c r="J8" s="8">
        <f t="shared" ref="J8:P8" si="1">SUM(J6:J7)</f>
        <v>133210.22514354059</v>
      </c>
      <c r="K8" s="8">
        <f t="shared" si="1"/>
        <v>0</v>
      </c>
      <c r="L8" s="8">
        <f t="shared" si="1"/>
        <v>0</v>
      </c>
      <c r="M8" s="8">
        <f t="shared" si="1"/>
        <v>19128.125869641313</v>
      </c>
      <c r="N8" s="8">
        <f t="shared" si="1"/>
        <v>0</v>
      </c>
      <c r="O8" s="109"/>
      <c r="P8" s="8">
        <f t="shared" si="1"/>
        <v>152338.35101318191</v>
      </c>
      <c r="R8" s="8">
        <f t="shared" ref="R8:X8" si="2">SUM(R6:R7)</f>
        <v>136933.09999999998</v>
      </c>
      <c r="S8" s="8">
        <f t="shared" si="2"/>
        <v>-4</v>
      </c>
      <c r="T8" s="8">
        <f t="shared" si="2"/>
        <v>0</v>
      </c>
      <c r="U8" s="8">
        <f t="shared" si="2"/>
        <v>22496.579999999987</v>
      </c>
      <c r="V8" s="8">
        <f t="shared" si="2"/>
        <v>0</v>
      </c>
      <c r="W8" s="109"/>
      <c r="X8" s="8">
        <f t="shared" si="2"/>
        <v>159425.67999999996</v>
      </c>
      <c r="Y8" s="8"/>
      <c r="Z8" s="8">
        <f t="shared" ref="Z8:AD8" si="3">SUM(Z6:Z7)</f>
        <v>867546.38428072678</v>
      </c>
      <c r="AA8" s="8">
        <f t="shared" si="3"/>
        <v>838.05864197530855</v>
      </c>
      <c r="AB8" s="8">
        <f t="shared" si="3"/>
        <v>0</v>
      </c>
      <c r="AC8" s="8">
        <f t="shared" si="3"/>
        <v>161914.80441105965</v>
      </c>
      <c r="AD8" s="8">
        <f t="shared" si="3"/>
        <v>0</v>
      </c>
      <c r="AE8" s="109"/>
      <c r="AF8" s="8">
        <f t="shared" ref="AF8" si="4">SUM(AF6:AF7)</f>
        <v>1030299.2473337617</v>
      </c>
      <c r="AH8" t="s">
        <v>14</v>
      </c>
      <c r="AI8" s="8">
        <f t="shared" ref="AI8:AO8" si="5">SUM(AI6:AI7)</f>
        <v>867546.38428072678</v>
      </c>
      <c r="AJ8" s="8">
        <f t="shared" si="5"/>
        <v>838.05864197530855</v>
      </c>
      <c r="AK8" s="8">
        <f t="shared" si="5"/>
        <v>0</v>
      </c>
      <c r="AL8" s="8">
        <f t="shared" si="5"/>
        <v>161914.80441105965</v>
      </c>
      <c r="AM8" s="8">
        <f t="shared" si="5"/>
        <v>0</v>
      </c>
      <c r="AN8" s="10"/>
      <c r="AO8" s="8">
        <f t="shared" si="5"/>
        <v>1030299.2473337617</v>
      </c>
      <c r="AQ8" s="8">
        <f t="shared" ref="AQ8:AW8" si="6">SUM(AQ6:AQ7)</f>
        <v>856279.15815704595</v>
      </c>
      <c r="AR8" s="8">
        <f t="shared" si="6"/>
        <v>1000.0000000000001</v>
      </c>
      <c r="AS8" s="8">
        <f t="shared" si="6"/>
        <v>0</v>
      </c>
      <c r="AT8" s="8">
        <f t="shared" si="6"/>
        <v>169295.29640299996</v>
      </c>
      <c r="AU8" s="8">
        <f t="shared" si="6"/>
        <v>65000</v>
      </c>
      <c r="AV8" s="10"/>
      <c r="AW8" s="8">
        <f t="shared" si="6"/>
        <v>1091574.4545600461</v>
      </c>
      <c r="AY8" s="8">
        <f t="shared" ref="AY8:BE8" si="7">SUM(AY6:AY7)</f>
        <v>832606.0700000003</v>
      </c>
      <c r="AZ8" s="8">
        <f t="shared" si="7"/>
        <v>510.9</v>
      </c>
      <c r="BA8" s="8">
        <f t="shared" si="7"/>
        <v>0</v>
      </c>
      <c r="BB8" s="8">
        <f t="shared" si="7"/>
        <v>195746.30999999982</v>
      </c>
      <c r="BC8" s="8">
        <f t="shared" si="7"/>
        <v>0</v>
      </c>
      <c r="BD8" s="10"/>
      <c r="BE8" s="8">
        <f t="shared" si="7"/>
        <v>1028863.28</v>
      </c>
      <c r="BG8" s="8">
        <f t="shared" ref="BG8:BK8" si="8">SUM(BG6:BG7)</f>
        <v>856279.06412820052</v>
      </c>
      <c r="BH8" s="8">
        <f t="shared" si="8"/>
        <v>1000</v>
      </c>
      <c r="BI8" s="8">
        <f t="shared" si="8"/>
        <v>0</v>
      </c>
      <c r="BJ8" s="8">
        <f t="shared" si="8"/>
        <v>169295.29640299996</v>
      </c>
      <c r="BK8" s="8">
        <f t="shared" si="8"/>
        <v>65000</v>
      </c>
      <c r="BL8" s="10"/>
      <c r="BM8" s="8">
        <f t="shared" ref="BM8" si="9">SUM(BM6:BM7)</f>
        <v>1091574.3605312004</v>
      </c>
    </row>
    <row r="9" spans="1:65">
      <c r="A9" t="s">
        <v>15</v>
      </c>
      <c r="B9" s="9">
        <f t="shared" ref="B9:C9" si="10">B8/B6</f>
        <v>0.70638867487515566</v>
      </c>
      <c r="C9" s="9" t="e">
        <f t="shared" si="10"/>
        <v>#DIV/0!</v>
      </c>
      <c r="D9" s="10"/>
      <c r="E9" s="9">
        <f>E8/E6</f>
        <v>0.22465442422665316</v>
      </c>
      <c r="F9" s="10"/>
      <c r="G9" s="109"/>
      <c r="H9" s="9">
        <f>H8/H6</f>
        <v>0.59205144239487217</v>
      </c>
      <c r="J9" s="9">
        <f t="shared" ref="J9:K9" si="11">J8/J6</f>
        <v>0.70369999999999988</v>
      </c>
      <c r="K9" s="9" t="e">
        <f t="shared" si="11"/>
        <v>#DIV/0!</v>
      </c>
      <c r="L9" s="10"/>
      <c r="M9" s="9">
        <f>M8/M6</f>
        <v>0.32342972590925401</v>
      </c>
      <c r="N9" s="10"/>
      <c r="O9" s="109"/>
      <c r="P9" s="9">
        <f>P8/P6</f>
        <v>0.61317653983598119</v>
      </c>
      <c r="R9" s="9">
        <f t="shared" ref="R9:S9" si="12">R8/R6</f>
        <v>0.73300148722115532</v>
      </c>
      <c r="S9" s="9" t="e">
        <f t="shared" si="12"/>
        <v>#DIV/0!</v>
      </c>
      <c r="T9" s="10"/>
      <c r="U9" s="9">
        <f>U8/U6</f>
        <v>0.36607823255945632</v>
      </c>
      <c r="V9" s="10"/>
      <c r="W9" s="109"/>
      <c r="X9" s="9">
        <f>X8/X6</f>
        <v>0.6421608058053585</v>
      </c>
      <c r="Y9" s="9"/>
      <c r="Z9" s="9">
        <f t="shared" ref="Z9:AA9" si="13">Z8/Z6</f>
        <v>0.72555241053960895</v>
      </c>
      <c r="AA9" s="9">
        <f t="shared" si="13"/>
        <v>0.97178390566003969</v>
      </c>
      <c r="AB9" s="10"/>
      <c r="AC9" s="9">
        <f>AC8/AC6</f>
        <v>0.29183396105457315</v>
      </c>
      <c r="AD9" s="10"/>
      <c r="AE9" s="109"/>
      <c r="AF9" s="9">
        <f>AF8/AF6</f>
        <v>0.58827675665525547</v>
      </c>
      <c r="AH9" t="s">
        <v>15</v>
      </c>
      <c r="AI9" s="9">
        <f t="shared" ref="AI9:AJ9" si="14">AI8/AI6</f>
        <v>0.72555241053960895</v>
      </c>
      <c r="AJ9" s="9">
        <f t="shared" si="14"/>
        <v>0.97178390566003969</v>
      </c>
      <c r="AK9" s="10"/>
      <c r="AL9" s="9">
        <f>AL8/AL6</f>
        <v>0.29183396105457315</v>
      </c>
      <c r="AM9" s="10"/>
      <c r="AN9" s="10"/>
      <c r="AO9" s="9">
        <f>AO8/AO6</f>
        <v>0.58827675665525547</v>
      </c>
      <c r="AQ9" s="9">
        <f t="shared" ref="AQ9:AR9" si="15">AQ8/AQ6</f>
        <v>0.70374931214117054</v>
      </c>
      <c r="AR9" s="9">
        <f t="shared" si="15"/>
        <v>1</v>
      </c>
      <c r="AS9" s="10"/>
      <c r="AT9" s="9">
        <f>AT8/AT6</f>
        <v>0.30805332331977842</v>
      </c>
      <c r="AU9" s="10"/>
      <c r="AV9" s="10"/>
      <c r="AW9" s="9">
        <f>AW8/AW6</f>
        <v>0.59573879313112765</v>
      </c>
      <c r="AY9" s="9">
        <f t="shared" ref="AY9:AZ9" si="16">AY8/AY6</f>
        <v>0.69645154751810945</v>
      </c>
      <c r="AZ9" s="9">
        <f t="shared" si="16"/>
        <v>0.95157384987893467</v>
      </c>
      <c r="BA9" s="10"/>
      <c r="BB9" s="9">
        <f>BB8/BB6</f>
        <v>0.34050230455260228</v>
      </c>
      <c r="BC9" s="10"/>
      <c r="BD9" s="10"/>
      <c r="BE9" s="9">
        <f>BE8/BE6</f>
        <v>0.58098015080973764</v>
      </c>
      <c r="BG9" s="9">
        <f t="shared" ref="BG9:BH9" si="17">BG8/BG6</f>
        <v>0.70374918859060298</v>
      </c>
      <c r="BH9" s="9">
        <f t="shared" si="17"/>
        <v>1</v>
      </c>
      <c r="BI9" s="10"/>
      <c r="BJ9" s="9">
        <f>BJ8/BJ6</f>
        <v>0.30805332331977842</v>
      </c>
      <c r="BK9" s="10"/>
      <c r="BL9" s="10"/>
      <c r="BM9" s="9">
        <f>BM8/BM6</f>
        <v>0.59573871580337068</v>
      </c>
    </row>
    <row r="10" spans="1:65">
      <c r="B10" s="10"/>
      <c r="C10" s="10"/>
      <c r="D10" s="10"/>
      <c r="E10" s="10"/>
      <c r="F10" s="10"/>
      <c r="G10" s="109"/>
      <c r="H10" s="10"/>
      <c r="J10" s="10"/>
      <c r="K10" s="10"/>
      <c r="L10" s="10"/>
      <c r="M10" s="10"/>
      <c r="N10" s="10"/>
      <c r="O10" s="109"/>
      <c r="P10" s="10"/>
      <c r="R10" s="10"/>
      <c r="S10" s="10"/>
      <c r="T10" s="10"/>
      <c r="U10" s="10"/>
      <c r="V10" s="10"/>
      <c r="W10" s="109"/>
      <c r="X10" s="10"/>
      <c r="Y10" s="10"/>
      <c r="Z10" s="10"/>
      <c r="AA10" s="10"/>
      <c r="AB10" s="10"/>
      <c r="AC10" s="10"/>
      <c r="AD10" s="10"/>
      <c r="AE10" s="109"/>
      <c r="AF10" s="10"/>
      <c r="AI10" s="10"/>
      <c r="AJ10" s="10"/>
      <c r="AK10" s="10"/>
      <c r="AL10" s="10"/>
      <c r="AM10" s="10"/>
      <c r="AN10" s="10"/>
      <c r="AO10" s="10"/>
      <c r="AQ10" s="10"/>
      <c r="AR10" s="10"/>
      <c r="AS10" s="10"/>
      <c r="AT10" s="10"/>
      <c r="AU10" s="10"/>
      <c r="AV10" s="10"/>
      <c r="AW10" s="10"/>
      <c r="AY10" s="10"/>
      <c r="AZ10" s="10"/>
      <c r="BA10" s="10"/>
      <c r="BB10" s="10"/>
      <c r="BC10" s="10"/>
      <c r="BD10" s="10"/>
      <c r="BE10" s="10"/>
      <c r="BG10" s="10"/>
      <c r="BH10" s="10"/>
      <c r="BI10" s="10"/>
      <c r="BJ10" s="10"/>
      <c r="BK10" s="10"/>
      <c r="BL10" s="10"/>
      <c r="BM10" s="10"/>
    </row>
    <row r="11" spans="1:65">
      <c r="A11" t="s">
        <v>16</v>
      </c>
      <c r="B11" s="6">
        <f>'[6]100 bars'!$G$73</f>
        <v>-15209.78</v>
      </c>
      <c r="C11" s="6"/>
      <c r="D11" s="6">
        <f>'[6]130 Premises'!$G$72</f>
        <v>-2210.5500000000002</v>
      </c>
      <c r="E11" s="6">
        <f>'[6]200 Ents'!$G$72</f>
        <v>-9795.869999999999</v>
      </c>
      <c r="F11" s="6"/>
      <c r="G11" s="109"/>
      <c r="H11" s="6">
        <f>SUM(B11:G11)</f>
        <v>-27216.2</v>
      </c>
      <c r="J11" s="6">
        <f>'[6]100 bars'!$H$73</f>
        <v>-15694.050470359223</v>
      </c>
      <c r="K11" s="6"/>
      <c r="L11" s="6">
        <f>'[6]130 Premises'!$H$72</f>
        <v>-2204.0397937864077</v>
      </c>
      <c r="M11" s="6">
        <f>'[6]200 Ents'!$H$72</f>
        <v>-10151.90260363754</v>
      </c>
      <c r="N11" s="6"/>
      <c r="O11" s="109"/>
      <c r="P11" s="6">
        <f>SUM(J11:O11)</f>
        <v>-28049.99286778317</v>
      </c>
      <c r="R11" s="6">
        <f>'[6]100 bars'!$L$73</f>
        <v>-14830.92</v>
      </c>
      <c r="S11" s="6"/>
      <c r="T11" s="6">
        <f>'[6]130 Premises'!$L$72</f>
        <v>-2138.6999999999998</v>
      </c>
      <c r="U11" s="6">
        <f>'[6]200 Ents'!$L$72</f>
        <v>-3396.83</v>
      </c>
      <c r="V11" s="6"/>
      <c r="W11" s="109"/>
      <c r="X11" s="6">
        <f>SUM(R11:W11)</f>
        <v>-20366.449999999997</v>
      </c>
      <c r="Y11" s="6"/>
      <c r="Z11" s="6">
        <f>'[6]100 bars'!$P$73</f>
        <v>-90588.139999999985</v>
      </c>
      <c r="AA11" s="6"/>
      <c r="AB11" s="6">
        <f>'[6]130 Premises'!$P$72</f>
        <v>-14364.519999999999</v>
      </c>
      <c r="AC11" s="6">
        <f>'[6]200 Ents'!$P$72</f>
        <v>-18646.780000000002</v>
      </c>
      <c r="AD11" s="6"/>
      <c r="AE11" s="109"/>
      <c r="AF11" s="6">
        <f>SUM(Z11:AE11)</f>
        <v>-123599.43999999999</v>
      </c>
      <c r="AH11" t="s">
        <v>16</v>
      </c>
      <c r="AI11" s="6">
        <f>'[6]100 bars'!$R$73</f>
        <v>-90588.139999999985</v>
      </c>
      <c r="AJ11" s="6"/>
      <c r="AK11" s="6">
        <f>'[6]130 Premises'!$R$72</f>
        <v>-14364.519999999999</v>
      </c>
      <c r="AL11" s="6">
        <f>'[6]200 Ents'!$R$72</f>
        <v>-18646.780000000002</v>
      </c>
      <c r="AM11" s="6"/>
      <c r="AN11" s="10"/>
      <c r="AO11" s="6">
        <f>SUM(AI11:AN11)</f>
        <v>-123599.43999999999</v>
      </c>
      <c r="AQ11" s="6">
        <f>'[6]100 bars'!$S$73</f>
        <v>-94164.30282215531</v>
      </c>
      <c r="AR11" s="6"/>
      <c r="AS11" s="6">
        <f>'[6]130 Premises'!$S$72</f>
        <v>-13224.238762718445</v>
      </c>
      <c r="AT11" s="6">
        <f>'[6]200 Ents'!$S$72</f>
        <v>-60911.415621825254</v>
      </c>
      <c r="AU11" s="6"/>
      <c r="AV11" s="10"/>
      <c r="AW11" s="6">
        <f>SUM(AQ11:AV11)</f>
        <v>-168299.95720669901</v>
      </c>
      <c r="AY11" s="6">
        <f>'[6]100 bars'!$U$73</f>
        <v>-92237.34</v>
      </c>
      <c r="AZ11" s="6"/>
      <c r="BA11" s="6">
        <f>'[6]130 Premises'!$U$72</f>
        <v>-12879.04</v>
      </c>
      <c r="BB11" s="6">
        <f>'[6]200 Ents'!$U$72</f>
        <v>-19008.200000000004</v>
      </c>
      <c r="BC11" s="6"/>
      <c r="BD11" s="10"/>
      <c r="BE11" s="6">
        <f>SUM(AY11:BD11)</f>
        <v>-124124.58000000002</v>
      </c>
      <c r="BG11" s="6">
        <f>'[6]100 bars'!$V$73</f>
        <v>-94164.30282215534</v>
      </c>
      <c r="BH11" s="6"/>
      <c r="BI11" s="6">
        <f>'[6]130 Premises'!$V$72</f>
        <v>-13224.238762718447</v>
      </c>
      <c r="BJ11" s="6">
        <f>'[6]200 Ents'!$V$72</f>
        <v>-60911.415621825239</v>
      </c>
      <c r="BK11" s="6"/>
      <c r="BL11" s="10"/>
      <c r="BM11" s="6">
        <f>SUM(BG11:BL11)</f>
        <v>-168299.95720669904</v>
      </c>
    </row>
    <row r="12" spans="1:65">
      <c r="A12" t="s">
        <v>17</v>
      </c>
      <c r="B12" s="6">
        <f>'[6]100 bars'!$G$75+'[6]100 bars'!$G$76</f>
        <v>-23331.42</v>
      </c>
      <c r="C12" s="6"/>
      <c r="D12" s="6">
        <f>'[6]130 Premises'!$G$74</f>
        <v>-2496.5500000000002</v>
      </c>
      <c r="E12" s="6">
        <f>'[6]200 Ents'!$G$74+'[6]200 Ents'!$G$76</f>
        <v>-26534.399999999998</v>
      </c>
      <c r="F12" s="6"/>
      <c r="G12" s="109"/>
      <c r="H12" s="6">
        <f>SUM(B12:G12)</f>
        <v>-52362.369999999995</v>
      </c>
      <c r="J12" s="6">
        <f>'[6]100 bars'!$H$75+'[6]100 bars'!$H$76</f>
        <v>-19963.727675565544</v>
      </c>
      <c r="K12" s="6"/>
      <c r="L12" s="6">
        <f>'[6]130 Premises'!$H$74</f>
        <v>-3188.4996000000006</v>
      </c>
      <c r="M12" s="6">
        <f>'[6]200 Ents'!$H$74+'[6]200 Ents'!$H$76</f>
        <v>-23920.616528046645</v>
      </c>
      <c r="N12" s="6"/>
      <c r="O12" s="109"/>
      <c r="P12" s="6">
        <f>SUM(J12:O12)</f>
        <v>-47072.843803612188</v>
      </c>
      <c r="R12" s="6">
        <f>'[6]100 bars'!$L$75+'[6]100 bars'!$L$76</f>
        <v>-19696</v>
      </c>
      <c r="S12" s="6"/>
      <c r="T12" s="6">
        <f>'[6]130 Premises'!$L$74</f>
        <v>-2756</v>
      </c>
      <c r="U12" s="6">
        <f>'[6]200 Ents'!$L$74+'[6]200 Ents'!$L$76</f>
        <v>-24483.82</v>
      </c>
      <c r="V12" s="6"/>
      <c r="W12" s="109"/>
      <c r="X12" s="6">
        <f>SUM(R12:W12)</f>
        <v>-46935.82</v>
      </c>
      <c r="Y12" s="6"/>
      <c r="Z12" s="6">
        <f>'[6]100 bars'!$P$75+'[6]100 bars'!$P$76</f>
        <v>-139025.74028051712</v>
      </c>
      <c r="AA12" s="6"/>
      <c r="AB12" s="6">
        <f>'[6]130 Premises'!$P$74</f>
        <v>-19680.379999999997</v>
      </c>
      <c r="AC12" s="6">
        <f>'[6]200 Ents'!$P$74+'[6]200 Ents'!$P$76</f>
        <v>-159275.75986782319</v>
      </c>
      <c r="AD12" s="6"/>
      <c r="AE12" s="109"/>
      <c r="AF12" s="6">
        <f>SUM(Z12:AE12)</f>
        <v>-317981.88014834031</v>
      </c>
      <c r="AH12" t="s">
        <v>17</v>
      </c>
      <c r="AI12" s="6">
        <f>'[6]100 bars'!$R$75+'[6]100 bars'!$R$76</f>
        <v>-139025.74028051712</v>
      </c>
      <c r="AJ12" s="6"/>
      <c r="AK12" s="6">
        <f>'[6]130 Premises'!$R$74</f>
        <v>-19680.379999999997</v>
      </c>
      <c r="AL12" s="6">
        <f>'[6]200 Ents'!$R$74+'[6]200 Ents'!$R$76</f>
        <v>-159275.75986782319</v>
      </c>
      <c r="AM12" s="6"/>
      <c r="AN12" s="10"/>
      <c r="AO12" s="6">
        <f>SUM(AI12:AN12)</f>
        <v>-317981.88014834031</v>
      </c>
      <c r="AQ12" s="6">
        <f>'[6]100 bars'!$S$75+'[6]100 bars'!$S$76</f>
        <v>-127757.59203860996</v>
      </c>
      <c r="AR12" s="6"/>
      <c r="AS12" s="6">
        <f>'[6]130 Premises'!$S$74</f>
        <v>-19130.997600000002</v>
      </c>
      <c r="AT12" s="6">
        <f>'[6]200 Ents'!$S$74+'[6]200 Ents'!$S$76</f>
        <v>-158614.70812645491</v>
      </c>
      <c r="AU12" s="6"/>
      <c r="AV12" s="10"/>
      <c r="AW12" s="6">
        <f>SUM(AQ12:AV12)</f>
        <v>-305503.29776506487</v>
      </c>
      <c r="AY12" s="6">
        <f>'[6]100 bars'!$U$75+'[6]100 bars'!$U$76</f>
        <v>-133715.76999999999</v>
      </c>
      <c r="AZ12" s="6"/>
      <c r="BA12" s="6">
        <f>'[6]130 Premises'!$U$74</f>
        <v>-18178.64</v>
      </c>
      <c r="BB12" s="6">
        <f>'[6]200 Ents'!$U$74+'[6]200 Ents'!$U$76</f>
        <v>-162370.48000000001</v>
      </c>
      <c r="BC12" s="6"/>
      <c r="BD12" s="10"/>
      <c r="BE12" s="6">
        <f>SUM(AY12:BD12)</f>
        <v>-314264.89</v>
      </c>
      <c r="BG12" s="6">
        <f>'[6]100 bars'!$V$75+'[6]100 bars'!$V$76</f>
        <v>-127757.59203860999</v>
      </c>
      <c r="BH12" s="6"/>
      <c r="BI12" s="6">
        <f>'[6]130 Premises'!$V$74</f>
        <v>-19130.997600000002</v>
      </c>
      <c r="BJ12" s="6">
        <f>'[6]200 Ents'!$V$74+'[6]200 Ents'!$V$76</f>
        <v>-158614.70812645491</v>
      </c>
      <c r="BK12" s="6"/>
      <c r="BL12" s="10"/>
      <c r="BM12" s="6">
        <f>SUM(BG12:BL12)</f>
        <v>-305503.29776506487</v>
      </c>
    </row>
    <row r="13" spans="1:65">
      <c r="A13" t="s">
        <v>18</v>
      </c>
      <c r="B13" s="6">
        <f>'[6]100 bars'!$G$93-SUM(B11:B12)</f>
        <v>-746.90000000000146</v>
      </c>
      <c r="C13" s="6">
        <f>'[6]120 admin'!$G85</f>
        <v>0</v>
      </c>
      <c r="D13" s="6">
        <f>'[6]130 Premises'!$G$91-SUM(D11:D12)</f>
        <v>-519.55999999999949</v>
      </c>
      <c r="E13" s="6">
        <f>'[6]200 Ents'!$G$92-SUM(E11:E12)</f>
        <v>-310.05999999999767</v>
      </c>
      <c r="F13" s="6"/>
      <c r="G13" s="109"/>
      <c r="H13" s="6">
        <f>SUM(B13:G13)</f>
        <v>-1576.5199999999986</v>
      </c>
      <c r="J13" s="6">
        <f>'[6]100 bars'!$H$93-SUM(J11:J12)</f>
        <v>-662.52510879404144</v>
      </c>
      <c r="K13" s="6">
        <f>'[6]120 admin'!$H85</f>
        <v>0</v>
      </c>
      <c r="L13" s="6">
        <f>'[6]130 Premises'!$H$78</f>
        <v>0</v>
      </c>
      <c r="M13" s="6">
        <f>'[6]200 Ents'!$H$92-SUM(M11:M12)</f>
        <v>-166.66666666667152</v>
      </c>
      <c r="N13" s="6"/>
      <c r="O13" s="109"/>
      <c r="P13" s="6">
        <f>SUM(J13:O13)</f>
        <v>-829.19177546071296</v>
      </c>
      <c r="R13" s="6">
        <f>'[6]100 bars'!$L$93-SUM(R11:R12)</f>
        <v>-995.95999999999913</v>
      </c>
      <c r="S13" s="6">
        <f>'[6]120 admin'!$L85</f>
        <v>-14.4</v>
      </c>
      <c r="T13" s="6">
        <f>'[6]130 Premises'!$L$78</f>
        <v>0</v>
      </c>
      <c r="U13" s="6">
        <f>'[6]200 Ents'!$L$92-SUM(U11:U12)</f>
        <v>-1071.5</v>
      </c>
      <c r="V13" s="6"/>
      <c r="W13" s="109"/>
      <c r="X13" s="6">
        <f>SUM(R13:W13)</f>
        <v>-2081.8599999999992</v>
      </c>
      <c r="Y13" s="6"/>
      <c r="Z13" s="6">
        <f>'[6]100 bars'!$P$93-SUM(Z11:Z12)</f>
        <v>-1175.5400000000373</v>
      </c>
      <c r="AA13" s="6">
        <f>'[6]120 admin'!$P85</f>
        <v>-14.4</v>
      </c>
      <c r="AB13" s="6">
        <f>'[6]130 Premises'!$P$78</f>
        <v>0</v>
      </c>
      <c r="AC13" s="6">
        <f>'[6]200 Ents'!$P$92-SUM(AC11:AC12)</f>
        <v>-1497.9016765684937</v>
      </c>
      <c r="AD13" s="6"/>
      <c r="AE13" s="109"/>
      <c r="AF13" s="6">
        <f>SUM(Z13:AE13)</f>
        <v>-2687.8416765685311</v>
      </c>
      <c r="AH13" t="s">
        <v>18</v>
      </c>
      <c r="AI13" s="6">
        <f>'[6]100 bars'!$R$93-SUM(AI11:AI12)</f>
        <v>-1175.5400000000373</v>
      </c>
      <c r="AJ13" s="6">
        <f>'[6]120 admin'!$R85</f>
        <v>-14.4</v>
      </c>
      <c r="AK13" s="6">
        <f>'[6]130 Premises'!$R$78</f>
        <v>0</v>
      </c>
      <c r="AL13" s="6">
        <f>'[6]200 Ents'!$R$92-SUM(AL11:AL12)</f>
        <v>-1497.9016765684937</v>
      </c>
      <c r="AM13" s="6"/>
      <c r="AN13" s="10"/>
      <c r="AO13" s="6">
        <f>SUM(AI13:AN13)</f>
        <v>-2687.8416765685311</v>
      </c>
      <c r="AQ13" s="6">
        <f>'[6]100 bars'!$S$93-SUM(AQ11:AQ12)</f>
        <v>-2820</v>
      </c>
      <c r="AR13" s="6">
        <f>'[6]120 admin'!$S85</f>
        <v>0</v>
      </c>
      <c r="AS13" s="6">
        <f>'[6]130 Premises'!$S$78</f>
        <v>0</v>
      </c>
      <c r="AT13" s="6">
        <f>'[6]200 Ents'!$S$92-SUM(AT11:AT12)</f>
        <v>-1550</v>
      </c>
      <c r="AU13" s="6"/>
      <c r="AV13" s="10"/>
      <c r="AW13" s="6">
        <f>SUM(AQ13:AV13)</f>
        <v>-4370</v>
      </c>
      <c r="AY13" s="6">
        <f>'[6]100 bars'!$U$93-SUM(AY11:AY12)</f>
        <v>-2980.0600000000268</v>
      </c>
      <c r="AZ13" s="6">
        <f>'[6]120 admin'!$U85</f>
        <v>-14.4</v>
      </c>
      <c r="BA13" s="6">
        <f>'[6]130 Premises'!$U$78</f>
        <v>-17.5</v>
      </c>
      <c r="BB13" s="6">
        <f>'[6]200 Ents'!$U$92-SUM(BB11:BB12)</f>
        <v>-1661.6099999999569</v>
      </c>
      <c r="BC13" s="6"/>
      <c r="BD13" s="10"/>
      <c r="BE13" s="6">
        <f>SUM(AY13:BD13)</f>
        <v>-4673.5699999999833</v>
      </c>
      <c r="BG13" s="6">
        <f>'[6]100 bars'!$V$93-SUM(BG11:BG12)</f>
        <v>-2820</v>
      </c>
      <c r="BH13" s="6">
        <f>'[6]120 admin'!$V85</f>
        <v>0</v>
      </c>
      <c r="BI13" s="6">
        <f>'[6]130 Premises'!$V$78</f>
        <v>0</v>
      </c>
      <c r="BJ13" s="6">
        <f>'[6]200 Ents'!$V$92-SUM(BJ11:BJ12)</f>
        <v>-1550.0000000000291</v>
      </c>
      <c r="BK13" s="6"/>
      <c r="BL13" s="10"/>
      <c r="BM13" s="6">
        <f>SUM(BG13:BL13)</f>
        <v>-4370.0000000000291</v>
      </c>
    </row>
    <row r="14" spans="1:65">
      <c r="A14" t="s">
        <v>19</v>
      </c>
      <c r="B14" s="11">
        <f t="shared" ref="B14:H14" si="18">SUM(B11:B13)</f>
        <v>-39288.1</v>
      </c>
      <c r="C14" s="11">
        <f t="shared" si="18"/>
        <v>0</v>
      </c>
      <c r="D14" s="11">
        <f t="shared" si="18"/>
        <v>-5226.66</v>
      </c>
      <c r="E14" s="11">
        <f t="shared" si="18"/>
        <v>-36640.329999999994</v>
      </c>
      <c r="F14" s="11">
        <f t="shared" si="18"/>
        <v>0</v>
      </c>
      <c r="G14" s="109"/>
      <c r="H14" s="11">
        <f t="shared" si="18"/>
        <v>-81155.09</v>
      </c>
      <c r="J14" s="11">
        <f t="shared" ref="J14:P14" si="19">SUM(J11:J13)</f>
        <v>-36320.303254718805</v>
      </c>
      <c r="K14" s="11">
        <f t="shared" si="19"/>
        <v>0</v>
      </c>
      <c r="L14" s="11">
        <f t="shared" si="19"/>
        <v>-5392.5393937864083</v>
      </c>
      <c r="M14" s="11">
        <f t="shared" si="19"/>
        <v>-34239.185798350853</v>
      </c>
      <c r="N14" s="11">
        <f t="shared" si="19"/>
        <v>0</v>
      </c>
      <c r="O14" s="109"/>
      <c r="P14" s="11">
        <f t="shared" si="19"/>
        <v>-75952.028446856071</v>
      </c>
      <c r="R14" s="11">
        <f t="shared" ref="R14:X14" si="20">SUM(R11:R13)</f>
        <v>-35522.879999999997</v>
      </c>
      <c r="S14" s="11">
        <f t="shared" si="20"/>
        <v>-14.4</v>
      </c>
      <c r="T14" s="11">
        <f t="shared" si="20"/>
        <v>-4894.7</v>
      </c>
      <c r="U14" s="11">
        <f t="shared" si="20"/>
        <v>-28952.15</v>
      </c>
      <c r="V14" s="11">
        <f t="shared" si="20"/>
        <v>0</v>
      </c>
      <c r="W14" s="109"/>
      <c r="X14" s="11">
        <f t="shared" si="20"/>
        <v>-69384.12999999999</v>
      </c>
      <c r="Y14" s="11"/>
      <c r="Z14" s="11">
        <f t="shared" ref="Z14:AD14" si="21">SUM(Z11:Z13)</f>
        <v>-230789.42028051714</v>
      </c>
      <c r="AA14" s="11">
        <f t="shared" si="21"/>
        <v>-14.4</v>
      </c>
      <c r="AB14" s="11">
        <f t="shared" si="21"/>
        <v>-34044.899999999994</v>
      </c>
      <c r="AC14" s="11">
        <f t="shared" si="21"/>
        <v>-179420.44154439168</v>
      </c>
      <c r="AD14" s="11">
        <f t="shared" si="21"/>
        <v>0</v>
      </c>
      <c r="AE14" s="109"/>
      <c r="AF14" s="11">
        <f t="shared" ref="AF14" si="22">SUM(AF11:AF13)</f>
        <v>-444269.16182490886</v>
      </c>
      <c r="AH14" t="s">
        <v>19</v>
      </c>
      <c r="AI14" s="11">
        <f t="shared" ref="AI14:AO14" si="23">SUM(AI11:AI13)</f>
        <v>-230789.42028051714</v>
      </c>
      <c r="AJ14" s="11">
        <f t="shared" si="23"/>
        <v>-14.4</v>
      </c>
      <c r="AK14" s="11">
        <f t="shared" si="23"/>
        <v>-34044.899999999994</v>
      </c>
      <c r="AL14" s="11">
        <f t="shared" si="23"/>
        <v>-179420.44154439168</v>
      </c>
      <c r="AM14" s="11">
        <f t="shared" si="23"/>
        <v>0</v>
      </c>
      <c r="AN14" s="10"/>
      <c r="AO14" s="11">
        <f t="shared" si="23"/>
        <v>-444269.16182490886</v>
      </c>
      <c r="AQ14" s="11">
        <f t="shared" ref="AQ14:AW14" si="24">SUM(AQ11:AQ13)</f>
        <v>-224741.89486076526</v>
      </c>
      <c r="AR14" s="11">
        <f t="shared" si="24"/>
        <v>0</v>
      </c>
      <c r="AS14" s="11">
        <f t="shared" si="24"/>
        <v>-32355.236362718446</v>
      </c>
      <c r="AT14" s="11">
        <f t="shared" si="24"/>
        <v>-221076.12374828017</v>
      </c>
      <c r="AU14" s="11">
        <f t="shared" si="24"/>
        <v>0</v>
      </c>
      <c r="AV14" s="10"/>
      <c r="AW14" s="11">
        <f t="shared" si="24"/>
        <v>-478173.25497176388</v>
      </c>
      <c r="AY14" s="11">
        <f t="shared" ref="AY14:BE14" si="25">SUM(AY11:AY13)</f>
        <v>-228933.17</v>
      </c>
      <c r="AZ14" s="11">
        <f t="shared" si="25"/>
        <v>-14.4</v>
      </c>
      <c r="BA14" s="11">
        <f t="shared" si="25"/>
        <v>-31075.18</v>
      </c>
      <c r="BB14" s="11">
        <f t="shared" si="25"/>
        <v>-183040.28999999998</v>
      </c>
      <c r="BC14" s="11">
        <f t="shared" si="25"/>
        <v>0</v>
      </c>
      <c r="BD14" s="10"/>
      <c r="BE14" s="11">
        <f t="shared" si="25"/>
        <v>-443063.04000000004</v>
      </c>
      <c r="BG14" s="11">
        <f t="shared" ref="BG14:BK14" si="26">SUM(BG11:BG13)</f>
        <v>-224741.89486076531</v>
      </c>
      <c r="BH14" s="11">
        <f t="shared" si="26"/>
        <v>0</v>
      </c>
      <c r="BI14" s="11">
        <f t="shared" si="26"/>
        <v>-32355.23636271845</v>
      </c>
      <c r="BJ14" s="11">
        <f t="shared" si="26"/>
        <v>-221076.12374828017</v>
      </c>
      <c r="BK14" s="11">
        <f t="shared" si="26"/>
        <v>0</v>
      </c>
      <c r="BL14" s="10"/>
      <c r="BM14" s="11">
        <f t="shared" ref="BM14" si="27">SUM(BM11:BM13)</f>
        <v>-478173.25497176393</v>
      </c>
    </row>
    <row r="15" spans="1:65">
      <c r="B15" s="6"/>
      <c r="C15" s="6"/>
      <c r="D15" s="6"/>
      <c r="E15" s="6"/>
      <c r="F15" s="6"/>
      <c r="G15" s="109"/>
      <c r="H15" s="6"/>
      <c r="J15" s="6"/>
      <c r="K15" s="6"/>
      <c r="L15" s="6"/>
      <c r="M15" s="6"/>
      <c r="N15" s="6"/>
      <c r="O15" s="109"/>
      <c r="P15" s="6"/>
      <c r="R15" s="6"/>
      <c r="S15" s="6"/>
      <c r="T15" s="6"/>
      <c r="U15" s="6"/>
      <c r="V15" s="6"/>
      <c r="W15" s="109"/>
      <c r="X15" s="6"/>
      <c r="Y15" s="6"/>
      <c r="Z15" s="6"/>
      <c r="AA15" s="6"/>
      <c r="AB15" s="6"/>
      <c r="AC15" s="6"/>
      <c r="AD15" s="6"/>
      <c r="AE15" s="109"/>
      <c r="AF15" s="6"/>
      <c r="AI15" s="6"/>
      <c r="AJ15" s="6"/>
      <c r="AK15" s="6"/>
      <c r="AL15" s="6"/>
      <c r="AM15" s="6"/>
      <c r="AN15" s="10"/>
      <c r="AO15" s="6"/>
      <c r="AQ15" s="6"/>
      <c r="AR15" s="6"/>
      <c r="AS15" s="6"/>
      <c r="AT15" s="6"/>
      <c r="AU15" s="6"/>
      <c r="AV15" s="10"/>
      <c r="AW15" s="6"/>
      <c r="AY15" s="6"/>
      <c r="AZ15" s="6"/>
      <c r="BA15" s="6"/>
      <c r="BB15" s="6"/>
      <c r="BC15" s="6"/>
      <c r="BD15" s="10"/>
      <c r="BE15" s="6"/>
      <c r="BG15" s="6"/>
      <c r="BH15" s="6"/>
      <c r="BI15" s="6"/>
      <c r="BJ15" s="6"/>
      <c r="BK15" s="6"/>
      <c r="BL15" s="10"/>
      <c r="BM15" s="6"/>
    </row>
    <row r="16" spans="1:65">
      <c r="A16" t="s">
        <v>20</v>
      </c>
      <c r="B16" s="6"/>
      <c r="C16" s="6"/>
      <c r="D16" s="6"/>
      <c r="E16" s="6"/>
      <c r="F16" s="6"/>
      <c r="G16" s="109"/>
      <c r="H16" s="6"/>
      <c r="J16" s="6"/>
      <c r="K16" s="6"/>
      <c r="L16" s="6"/>
      <c r="M16" s="6"/>
      <c r="N16" s="6"/>
      <c r="O16" s="109"/>
      <c r="P16" s="6"/>
      <c r="R16" s="6"/>
      <c r="S16" s="6"/>
      <c r="T16" s="6"/>
      <c r="U16" s="6"/>
      <c r="V16" s="6"/>
      <c r="W16" s="109"/>
      <c r="X16" s="6"/>
      <c r="Y16" s="6"/>
      <c r="Z16" s="6"/>
      <c r="AA16" s="6"/>
      <c r="AB16" s="6"/>
      <c r="AC16" s="6"/>
      <c r="AD16" s="6"/>
      <c r="AE16" s="109"/>
      <c r="AF16" s="6"/>
      <c r="AH16" t="s">
        <v>20</v>
      </c>
      <c r="AI16" s="6"/>
      <c r="AJ16" s="6"/>
      <c r="AK16" s="6"/>
      <c r="AL16" s="6"/>
      <c r="AM16" s="6"/>
      <c r="AN16" s="10"/>
      <c r="AO16" s="6"/>
      <c r="AQ16" s="6"/>
      <c r="AR16" s="6"/>
      <c r="AS16" s="6"/>
      <c r="AT16" s="6"/>
      <c r="AU16" s="6"/>
      <c r="AV16" s="10"/>
      <c r="AW16" s="6"/>
      <c r="AY16" s="6"/>
      <c r="AZ16" s="6"/>
      <c r="BA16" s="6"/>
      <c r="BB16" s="6"/>
      <c r="BC16" s="6"/>
      <c r="BD16" s="10"/>
      <c r="BE16" s="6"/>
      <c r="BG16" s="6"/>
      <c r="BH16" s="6"/>
      <c r="BI16" s="6"/>
      <c r="BJ16" s="6"/>
      <c r="BK16" s="6"/>
      <c r="BL16" s="10"/>
      <c r="BM16" s="6"/>
    </row>
    <row r="17" spans="1:65">
      <c r="A17" t="s">
        <v>21</v>
      </c>
      <c r="B17" s="6">
        <f>'[6]100 bars'!$G$106</f>
        <v>0</v>
      </c>
      <c r="C17" s="6">
        <f>'[6]120 admin'!$G$104</f>
        <v>0</v>
      </c>
      <c r="D17" s="6">
        <f>'[6]130 Premises'!$G$104</f>
        <v>-18149.253333333341</v>
      </c>
      <c r="E17" s="6">
        <f>'[6]200 Ents'!G103</f>
        <v>0</v>
      </c>
      <c r="F17" s="6"/>
      <c r="G17" s="109"/>
      <c r="H17" s="6">
        <f t="shared" ref="H17:H24" si="28">SUM(B17:G17)</f>
        <v>-18149.253333333341</v>
      </c>
      <c r="J17" s="6">
        <f>'[6]100 bars'!$H$106</f>
        <v>-79.32356048855911</v>
      </c>
      <c r="K17" s="6">
        <f>'[6]120 admin'!$H$104</f>
        <v>0</v>
      </c>
      <c r="L17" s="6">
        <f>'[6]130 Premises'!$H$104</f>
        <v>-23800</v>
      </c>
      <c r="M17" s="6"/>
      <c r="N17" s="6"/>
      <c r="O17" s="109"/>
      <c r="P17" s="6">
        <f t="shared" ref="P17:P24" si="29">SUM(J17:O17)</f>
        <v>-23879.323560488559</v>
      </c>
      <c r="R17" s="6">
        <f>'[6]100 bars'!$L$106</f>
        <v>-338.42</v>
      </c>
      <c r="S17" s="6">
        <f>'[6]120 admin'!$L$104</f>
        <v>-29.45</v>
      </c>
      <c r="T17" s="6">
        <f>'[6]130 Premises'!$L$104</f>
        <v>-21869.953333333331</v>
      </c>
      <c r="U17" s="6"/>
      <c r="V17" s="6"/>
      <c r="W17" s="109"/>
      <c r="X17" s="6">
        <f t="shared" ref="X17:X24" si="30">SUM(R17:W17)</f>
        <v>-22237.82333333333</v>
      </c>
      <c r="Y17" s="6"/>
      <c r="Z17" s="6">
        <f>'[6]100 bars'!$P$106</f>
        <v>-1121.586490783576</v>
      </c>
      <c r="AA17" s="6">
        <f>'[6]120 admin'!$P$104</f>
        <v>-972.67905606995896</v>
      </c>
      <c r="AB17" s="6">
        <f>'[6]130 Premises'!$P$104</f>
        <v>-133464.16036019017</v>
      </c>
      <c r="AC17" s="6"/>
      <c r="AD17" s="6"/>
      <c r="AE17" s="109"/>
      <c r="AF17" s="6">
        <f t="shared" ref="AF17:AF24" si="31">SUM(Z17:AE17)</f>
        <v>-135558.42590704371</v>
      </c>
      <c r="AH17" t="s">
        <v>21</v>
      </c>
      <c r="AI17" s="6">
        <f>'[6]100 bars'!$R$106</f>
        <v>-1121.586490783576</v>
      </c>
      <c r="AJ17" s="6">
        <f>'[6]120 admin'!$R$104</f>
        <v>-972.67905606995896</v>
      </c>
      <c r="AK17" s="6">
        <f>'[6]130 Premises'!$R$104</f>
        <v>-133464.16036019017</v>
      </c>
      <c r="AL17" s="6"/>
      <c r="AM17" s="6"/>
      <c r="AN17" s="10"/>
      <c r="AO17" s="6">
        <f t="shared" ref="AO17:AO24" si="32">SUM(AI17:AN17)</f>
        <v>-135558.42590704371</v>
      </c>
      <c r="AQ17" s="6">
        <f>'[6]100 bars'!$S$106</f>
        <v>-507.62999999999988</v>
      </c>
      <c r="AR17" s="6">
        <f>'[6]120 admin'!$S$104</f>
        <v>-1000.0000000000001</v>
      </c>
      <c r="AS17" s="6">
        <f>'[6]130 Premises'!$S$104</f>
        <v>-142800.00000000003</v>
      </c>
      <c r="AT17" s="6"/>
      <c r="AU17" s="6"/>
      <c r="AV17" s="10"/>
      <c r="AW17" s="6">
        <f t="shared" ref="AW17:AW24" si="33">SUM(AQ17:AV17)</f>
        <v>-144307.63000000003</v>
      </c>
      <c r="AY17" s="6">
        <f>'[6]100 bars'!$U$106</f>
        <v>-612.13</v>
      </c>
      <c r="AZ17" s="6">
        <f>'[6]120 admin'!$U$104</f>
        <v>-943.24</v>
      </c>
      <c r="BA17" s="6">
        <f>'[6]130 Premises'!$U$104</f>
        <v>-138505.53999999998</v>
      </c>
      <c r="BB17" s="6"/>
      <c r="BC17" s="6"/>
      <c r="BD17" s="10"/>
      <c r="BE17" s="6">
        <f t="shared" ref="BE17:BE24" si="34">SUM(AY17:BD17)</f>
        <v>-140060.90999999997</v>
      </c>
      <c r="BG17" s="6">
        <f>'[6]100 bars'!$V$106</f>
        <v>-507.63</v>
      </c>
      <c r="BH17" s="6">
        <f>'[6]120 admin'!$V$104</f>
        <v>-1000.0000000000001</v>
      </c>
      <c r="BI17" s="6">
        <f>'[6]130 Premises'!$V$104</f>
        <v>-142800</v>
      </c>
      <c r="BJ17" s="6"/>
      <c r="BK17" s="6"/>
      <c r="BL17" s="10"/>
      <c r="BM17" s="6">
        <f t="shared" ref="BM17:BM24" si="35">SUM(BG17:BL17)</f>
        <v>-144307.63</v>
      </c>
    </row>
    <row r="18" spans="1:65">
      <c r="A18" t="s">
        <v>22</v>
      </c>
      <c r="B18" s="6">
        <f>'[6]100 bars'!$G$126</f>
        <v>-40</v>
      </c>
      <c r="C18" s="6">
        <f>'[6]120 admin'!$G$124</f>
        <v>-212.69</v>
      </c>
      <c r="D18" s="6">
        <f>'[6]130 Premises'!$G$124</f>
        <v>0</v>
      </c>
      <c r="E18" s="6">
        <f>'[6]200 Ents'!$G$125</f>
        <v>0</v>
      </c>
      <c r="F18" s="6"/>
      <c r="G18" s="109"/>
      <c r="H18" s="6">
        <f t="shared" si="28"/>
        <v>-252.69</v>
      </c>
      <c r="J18" s="6">
        <f>'[6]100 bars'!$H$126</f>
        <v>0</v>
      </c>
      <c r="K18" s="6">
        <f>'[6]120 admin'!$H$124</f>
        <v>-128.9625170277277</v>
      </c>
      <c r="L18" s="6">
        <f>'[6]130 Premises'!$H$124</f>
        <v>-200</v>
      </c>
      <c r="M18" s="6">
        <f>'[6]200 Ents'!$H$125</f>
        <v>-100</v>
      </c>
      <c r="N18" s="6"/>
      <c r="O18" s="109"/>
      <c r="P18" s="6">
        <f t="shared" si="29"/>
        <v>-428.9625170277277</v>
      </c>
      <c r="R18" s="6">
        <f>'[6]100 bars'!$L$126</f>
        <v>0</v>
      </c>
      <c r="S18" s="6">
        <f>'[6]120 admin'!$L$124</f>
        <v>-133.39999999999998</v>
      </c>
      <c r="T18" s="6">
        <f>'[6]130 Premises'!$L$124</f>
        <v>0</v>
      </c>
      <c r="U18" s="6">
        <f>'[6]200 Ents'!$L$125</f>
        <v>0</v>
      </c>
      <c r="V18" s="6"/>
      <c r="W18" s="109"/>
      <c r="X18" s="6">
        <f t="shared" si="30"/>
        <v>-133.39999999999998</v>
      </c>
      <c r="Y18" s="6"/>
      <c r="Z18" s="6">
        <f>'[6]100 bars'!$P$126</f>
        <v>-409.57780444997991</v>
      </c>
      <c r="AA18" s="6">
        <f>'[6]120 admin'!$P$124</f>
        <v>-2155.0650823045271</v>
      </c>
      <c r="AB18" s="6">
        <f>'[6]130 Premises'!$P$124</f>
        <v>-1079.0700000000002</v>
      </c>
      <c r="AC18" s="6">
        <f>'[6]200 Ents'!$P$125</f>
        <v>0</v>
      </c>
      <c r="AD18" s="6"/>
      <c r="AE18" s="109"/>
      <c r="AF18" s="6">
        <f t="shared" si="31"/>
        <v>-3643.7128867545071</v>
      </c>
      <c r="AH18" t="s">
        <v>22</v>
      </c>
      <c r="AI18" s="6">
        <f>'[6]100 bars'!$R$126</f>
        <v>-409.57780444997991</v>
      </c>
      <c r="AJ18" s="6">
        <f>'[6]120 admin'!$R$124</f>
        <v>-2155.0650823045271</v>
      </c>
      <c r="AK18" s="6">
        <f>'[6]130 Premises'!$R$124</f>
        <v>-1079.0700000000002</v>
      </c>
      <c r="AL18" s="6">
        <f>'[6]200 Ents'!$R$125</f>
        <v>0</v>
      </c>
      <c r="AM18" s="6"/>
      <c r="AN18" s="10"/>
      <c r="AO18" s="6">
        <f t="shared" si="32"/>
        <v>-3643.7128867545071</v>
      </c>
      <c r="AQ18" s="6">
        <f>'[6]100 bars'!$S$126</f>
        <v>0</v>
      </c>
      <c r="AR18" s="6">
        <f>'[6]120 admin'!$S$124</f>
        <v>-2800</v>
      </c>
      <c r="AS18" s="6">
        <f>'[6]130 Premises'!$S$124</f>
        <v>-1200</v>
      </c>
      <c r="AT18" s="6">
        <f>'[6]200 Ents'!$S$125</f>
        <v>-600</v>
      </c>
      <c r="AU18" s="6"/>
      <c r="AV18" s="10"/>
      <c r="AW18" s="6">
        <f t="shared" si="33"/>
        <v>-4600</v>
      </c>
      <c r="AY18" s="6">
        <f>'[6]100 bars'!$U$126</f>
        <v>-348.85</v>
      </c>
      <c r="AZ18" s="6">
        <f>'[6]120 admin'!$U$124</f>
        <v>-3165.8000000000006</v>
      </c>
      <c r="BA18" s="6">
        <f>'[6]130 Premises'!$U$124</f>
        <v>-1551.6599999999999</v>
      </c>
      <c r="BB18" s="6">
        <f>'[6]200 Ents'!$U$125</f>
        <v>-558.41</v>
      </c>
      <c r="BC18" s="6"/>
      <c r="BD18" s="10"/>
      <c r="BE18" s="6">
        <f t="shared" si="34"/>
        <v>-5624.72</v>
      </c>
      <c r="BG18" s="6">
        <f>'[6]100 bars'!$V$126</f>
        <v>0</v>
      </c>
      <c r="BH18" s="6">
        <f>'[6]120 admin'!$V$124</f>
        <v>-2800</v>
      </c>
      <c r="BI18" s="6">
        <f>'[6]130 Premises'!$V$124</f>
        <v>-1200</v>
      </c>
      <c r="BJ18" s="6">
        <f>'[6]200 Ents'!$V$125</f>
        <v>-600</v>
      </c>
      <c r="BK18" s="6"/>
      <c r="BL18" s="10"/>
      <c r="BM18" s="6">
        <f t="shared" si="35"/>
        <v>-4600</v>
      </c>
    </row>
    <row r="19" spans="1:65">
      <c r="A19" t="s">
        <v>23</v>
      </c>
      <c r="B19" s="6">
        <f>'[6]100 bars'!$G$137</f>
        <v>-833.05</v>
      </c>
      <c r="C19" s="6">
        <f>'[6]120 admin'!$G$135</f>
        <v>-24.15</v>
      </c>
      <c r="D19" s="6">
        <f>'[6]130 Premises'!$G$135</f>
        <v>-4330.08</v>
      </c>
      <c r="E19" s="6">
        <f>'[6]200 Ents'!$G$136</f>
        <v>-402.05</v>
      </c>
      <c r="F19" s="6"/>
      <c r="G19" s="109"/>
      <c r="H19" s="6">
        <f t="shared" si="28"/>
        <v>-5589.33</v>
      </c>
      <c r="J19" s="6">
        <f>'[6]100 bars'!$H$137</f>
        <v>-500</v>
      </c>
      <c r="K19" s="6">
        <f>'[6]120 admin'!$H$135</f>
        <v>0</v>
      </c>
      <c r="L19" s="6">
        <f>'[6]130 Premises'!$H$135</f>
        <v>-1000</v>
      </c>
      <c r="M19" s="6">
        <f>'[6]200 Ents'!$H$136</f>
        <v>-738.33333333333326</v>
      </c>
      <c r="N19" s="6"/>
      <c r="O19" s="109"/>
      <c r="P19" s="6">
        <f t="shared" si="29"/>
        <v>-2238.333333333333</v>
      </c>
      <c r="R19" s="6">
        <f>'[6]100 bars'!$L$137</f>
        <v>-281.72000000000003</v>
      </c>
      <c r="S19" s="6">
        <f>'[6]120 admin'!$L$135</f>
        <v>0</v>
      </c>
      <c r="T19" s="6">
        <f>'[6]130 Premises'!$L$135</f>
        <v>-7.92</v>
      </c>
      <c r="U19" s="6">
        <f>'[6]200 Ents'!$L$136</f>
        <v>-724.77</v>
      </c>
      <c r="V19" s="6"/>
      <c r="W19" s="109"/>
      <c r="X19" s="6">
        <f t="shared" si="30"/>
        <v>-1014.4100000000001</v>
      </c>
      <c r="Y19" s="6"/>
      <c r="Z19" s="6">
        <f>'[6]100 bars'!$P$137</f>
        <v>-2972.5951059002014</v>
      </c>
      <c r="AA19" s="6">
        <f>'[6]120 admin'!$P$135</f>
        <v>0</v>
      </c>
      <c r="AB19" s="6">
        <f>'[6]130 Premises'!$P$135</f>
        <v>-5411.4499999999989</v>
      </c>
      <c r="AC19" s="6">
        <f>'[6]200 Ents'!$P$136</f>
        <v>-3165.8288782101472</v>
      </c>
      <c r="AD19" s="6"/>
      <c r="AE19" s="109"/>
      <c r="AF19" s="6">
        <f t="shared" si="31"/>
        <v>-11549.873984110349</v>
      </c>
      <c r="AH19" t="s">
        <v>23</v>
      </c>
      <c r="AI19" s="6">
        <f>'[6]100 bars'!$R$137</f>
        <v>-2972.5951059002014</v>
      </c>
      <c r="AJ19" s="6">
        <f>'[6]120 admin'!$R$135</f>
        <v>0</v>
      </c>
      <c r="AK19" s="6">
        <f>'[6]130 Premises'!$R$135</f>
        <v>-5411.4499999999989</v>
      </c>
      <c r="AL19" s="6">
        <f>'[6]200 Ents'!$R$136</f>
        <v>-3165.8288782101472</v>
      </c>
      <c r="AM19" s="6"/>
      <c r="AN19" s="10"/>
      <c r="AO19" s="6">
        <f t="shared" si="32"/>
        <v>-11549.873984110349</v>
      </c>
      <c r="AQ19" s="6">
        <f>'[6]100 bars'!$S$137</f>
        <v>-3000</v>
      </c>
      <c r="AR19" s="6">
        <f>'[6]120 admin'!$S$135</f>
        <v>0</v>
      </c>
      <c r="AS19" s="6">
        <f>'[6]130 Premises'!$S$135</f>
        <v>-6000</v>
      </c>
      <c r="AT19" s="6">
        <f>'[6]200 Ents'!$S$136</f>
        <v>-3972</v>
      </c>
      <c r="AU19" s="6"/>
      <c r="AV19" s="10"/>
      <c r="AW19" s="6">
        <f t="shared" si="33"/>
        <v>-12972</v>
      </c>
      <c r="AY19" s="6">
        <f>'[6]100 bars'!$U$137</f>
        <v>-1577.91</v>
      </c>
      <c r="AZ19" s="6">
        <f>'[6]120 admin'!$U$135</f>
        <v>-55.95</v>
      </c>
      <c r="BA19" s="6">
        <f>'[6]130 Premises'!$U$135</f>
        <v>-9141.7799999999988</v>
      </c>
      <c r="BB19" s="6">
        <f>'[6]200 Ents'!$U$136</f>
        <v>-3462.0799999999995</v>
      </c>
      <c r="BC19" s="6"/>
      <c r="BD19" s="10"/>
      <c r="BE19" s="6">
        <f t="shared" si="34"/>
        <v>-14237.72</v>
      </c>
      <c r="BG19" s="6">
        <f>'[6]100 bars'!$V$137</f>
        <v>-3000</v>
      </c>
      <c r="BH19" s="6">
        <f>'[6]120 admin'!$V$135</f>
        <v>0</v>
      </c>
      <c r="BI19" s="6">
        <f>'[6]130 Premises'!$V$135</f>
        <v>-6000</v>
      </c>
      <c r="BJ19" s="6">
        <f>'[6]200 Ents'!$V$136</f>
        <v>-3972</v>
      </c>
      <c r="BK19" s="6"/>
      <c r="BL19" s="10"/>
      <c r="BM19" s="6">
        <f t="shared" si="35"/>
        <v>-12972</v>
      </c>
    </row>
    <row r="20" spans="1:65">
      <c r="A20" t="s">
        <v>24</v>
      </c>
      <c r="B20" s="6"/>
      <c r="C20" s="6">
        <f>'[6]120 admin'!$G$152</f>
        <v>-227.22</v>
      </c>
      <c r="D20" s="6"/>
      <c r="E20" s="6">
        <f>'[6]200 Ents'!$G$154</f>
        <v>0</v>
      </c>
      <c r="F20" s="6"/>
      <c r="G20" s="109"/>
      <c r="H20" s="6">
        <f t="shared" si="28"/>
        <v>-227.22</v>
      </c>
      <c r="J20" s="6"/>
      <c r="K20" s="6">
        <f>'[6]120 admin'!$H$152</f>
        <v>-642.35300041682171</v>
      </c>
      <c r="L20" s="6"/>
      <c r="M20" s="6">
        <f>'[6]200 Ents'!$H$154</f>
        <v>-16.666666666666668</v>
      </c>
      <c r="N20" s="6"/>
      <c r="O20" s="109"/>
      <c r="P20" s="6">
        <f t="shared" si="29"/>
        <v>-659.01966708348834</v>
      </c>
      <c r="R20" s="6"/>
      <c r="S20" s="6">
        <f>'[6]120 admin'!$L$152</f>
        <v>-574.04999999999995</v>
      </c>
      <c r="T20" s="6"/>
      <c r="U20" s="6">
        <f>'[6]200 Ents'!$L$154</f>
        <v>0</v>
      </c>
      <c r="V20" s="6"/>
      <c r="W20" s="109"/>
      <c r="X20" s="6">
        <f t="shared" si="30"/>
        <v>-574.04999999999995</v>
      </c>
      <c r="Y20" s="6"/>
      <c r="Z20" s="6"/>
      <c r="AA20" s="6">
        <f>'[6]120 admin'!$P$152</f>
        <v>-4001.6256764403288</v>
      </c>
      <c r="AB20" s="6"/>
      <c r="AC20" s="6">
        <f>'[6]200 Ents'!$P$154</f>
        <v>-30</v>
      </c>
      <c r="AD20" s="6"/>
      <c r="AE20" s="109"/>
      <c r="AF20" s="6">
        <f t="shared" si="31"/>
        <v>-4031.6256764403288</v>
      </c>
      <c r="AH20" t="s">
        <v>24</v>
      </c>
      <c r="AI20" s="6"/>
      <c r="AJ20" s="6">
        <f>'[6]120 admin'!$R$152</f>
        <v>-4001.6256764403288</v>
      </c>
      <c r="AK20" s="6"/>
      <c r="AL20" s="6">
        <f>'[6]200 Ents'!$R$154</f>
        <v>-30</v>
      </c>
      <c r="AM20" s="6"/>
      <c r="AN20" s="10"/>
      <c r="AO20" s="6">
        <f t="shared" si="32"/>
        <v>-4031.6256764403288</v>
      </c>
      <c r="AQ20" s="6"/>
      <c r="AR20" s="6">
        <f>'[6]120 admin'!$S$152</f>
        <v>-4000</v>
      </c>
      <c r="AS20" s="6"/>
      <c r="AT20" s="6">
        <f>'[6]200 Ents'!$S$154</f>
        <v>-99.999999999999986</v>
      </c>
      <c r="AU20" s="6"/>
      <c r="AV20" s="10"/>
      <c r="AW20" s="6">
        <f t="shared" si="33"/>
        <v>-4100</v>
      </c>
      <c r="AY20" s="6"/>
      <c r="AZ20" s="6">
        <f>'[6]120 admin'!$U$152</f>
        <v>-3574.67</v>
      </c>
      <c r="BA20" s="6"/>
      <c r="BB20" s="6">
        <f>'[6]200 Ents'!$U$154</f>
        <v>-105</v>
      </c>
      <c r="BC20" s="6"/>
      <c r="BD20" s="10"/>
      <c r="BE20" s="6">
        <f t="shared" si="34"/>
        <v>-3679.67</v>
      </c>
      <c r="BG20" s="6"/>
      <c r="BH20" s="6">
        <f>'[6]120 admin'!$V$152</f>
        <v>-4000</v>
      </c>
      <c r="BI20" s="6"/>
      <c r="BJ20" s="6">
        <f>'[6]200 Ents'!$V$154</f>
        <v>-100</v>
      </c>
      <c r="BK20" s="6"/>
      <c r="BL20" s="10"/>
      <c r="BM20" s="6">
        <f t="shared" si="35"/>
        <v>-4100</v>
      </c>
    </row>
    <row r="21" spans="1:65">
      <c r="A21" t="s">
        <v>25</v>
      </c>
      <c r="B21" s="6">
        <f>'[6]100 bars'!G139</f>
        <v>0</v>
      </c>
      <c r="C21" s="6"/>
      <c r="D21" s="6"/>
      <c r="E21" s="6">
        <f>'[6]200 Ents'!$G$141</f>
        <v>-2265</v>
      </c>
      <c r="F21" s="6"/>
      <c r="G21" s="109"/>
      <c r="H21" s="6">
        <f t="shared" si="28"/>
        <v>-2265</v>
      </c>
      <c r="J21" s="6"/>
      <c r="K21" s="6"/>
      <c r="L21" s="6"/>
      <c r="M21" s="6">
        <f>'[6]200 Ents'!$H$141</f>
        <v>-2396.6131252782966</v>
      </c>
      <c r="N21" s="6"/>
      <c r="O21" s="109"/>
      <c r="P21" s="6">
        <f t="shared" si="29"/>
        <v>-2396.6131252782966</v>
      </c>
      <c r="R21" s="6"/>
      <c r="S21" s="6"/>
      <c r="T21" s="6"/>
      <c r="U21" s="6">
        <f>'[6]200 Ents'!$L$141</f>
        <v>-2946.44</v>
      </c>
      <c r="V21" s="6"/>
      <c r="W21" s="109"/>
      <c r="X21" s="6">
        <f t="shared" si="30"/>
        <v>-2946.44</v>
      </c>
      <c r="Y21" s="6"/>
      <c r="Z21" s="6"/>
      <c r="AA21" s="6"/>
      <c r="AB21" s="6"/>
      <c r="AC21" s="6">
        <f>'[6]200 Ents'!$P$141</f>
        <v>-16754.205310867965</v>
      </c>
      <c r="AD21" s="6"/>
      <c r="AE21" s="109"/>
      <c r="AF21" s="6">
        <f t="shared" si="31"/>
        <v>-16754.205310867965</v>
      </c>
      <c r="AH21" t="s">
        <v>25</v>
      </c>
      <c r="AI21" s="6"/>
      <c r="AJ21" s="6"/>
      <c r="AK21" s="6"/>
      <c r="AL21" s="6">
        <f>'[6]200 Ents'!$R$141</f>
        <v>-16754.205310867965</v>
      </c>
      <c r="AM21" s="6"/>
      <c r="AN21" s="10"/>
      <c r="AO21" s="6">
        <f t="shared" si="32"/>
        <v>-16754.205310867965</v>
      </c>
      <c r="AQ21" s="6"/>
      <c r="AR21" s="6"/>
      <c r="AS21" s="6"/>
      <c r="AT21" s="6">
        <f>'[6]200 Ents'!$S$141</f>
        <v>-17500</v>
      </c>
      <c r="AU21" s="6"/>
      <c r="AV21" s="10"/>
      <c r="AW21" s="6">
        <f t="shared" si="33"/>
        <v>-17500</v>
      </c>
      <c r="AY21" s="6"/>
      <c r="AZ21" s="6"/>
      <c r="BA21" s="6"/>
      <c r="BB21" s="6">
        <f>'[6]200 Ents'!$U$141</f>
        <v>-21869.82</v>
      </c>
      <c r="BC21" s="6"/>
      <c r="BD21" s="10"/>
      <c r="BE21" s="6">
        <f t="shared" si="34"/>
        <v>-21869.82</v>
      </c>
      <c r="BG21" s="6"/>
      <c r="BH21" s="6"/>
      <c r="BI21" s="6"/>
      <c r="BJ21" s="6">
        <f>'[6]200 Ents'!$V$141</f>
        <v>-17500</v>
      </c>
      <c r="BK21" s="6"/>
      <c r="BL21" s="10"/>
      <c r="BM21" s="6">
        <f t="shared" si="35"/>
        <v>-17500</v>
      </c>
    </row>
    <row r="22" spans="1:65">
      <c r="A22" t="s">
        <v>26</v>
      </c>
      <c r="B22" s="6">
        <f>'[6]100 bars'!$G$166</f>
        <v>0</v>
      </c>
      <c r="C22" s="6">
        <f>'[6]120 admin'!$G$163</f>
        <v>-5341.6666666666661</v>
      </c>
      <c r="D22" s="6">
        <f>'[6]130 Premises'!$G$163</f>
        <v>0</v>
      </c>
      <c r="E22" s="6">
        <f>'[6]200 Ents'!$G$166</f>
        <v>-2324</v>
      </c>
      <c r="F22" s="6"/>
      <c r="G22" s="109"/>
      <c r="H22" s="6">
        <f t="shared" si="28"/>
        <v>-7665.6666666666661</v>
      </c>
      <c r="J22" s="6">
        <f>'[6]100 bars'!$H$166</f>
        <v>-400</v>
      </c>
      <c r="K22" s="6">
        <f>'[6]120 admin'!$H$163</f>
        <v>-5341.6666666666661</v>
      </c>
      <c r="L22" s="6">
        <f>'[6]130 Premises'!$H$163</f>
        <v>0</v>
      </c>
      <c r="M22" s="6">
        <f>'[6]200 Ents'!$H$166</f>
        <v>-6573.4722814286815</v>
      </c>
      <c r="N22" s="6"/>
      <c r="O22" s="109"/>
      <c r="P22" s="6">
        <f t="shared" si="29"/>
        <v>-12315.138948095348</v>
      </c>
      <c r="R22" s="6">
        <f>'[6]100 bars'!$L$166</f>
        <v>-200</v>
      </c>
      <c r="S22" s="6">
        <f>'[6]120 admin'!$L$163</f>
        <v>-4002</v>
      </c>
      <c r="T22" s="6">
        <f>'[6]130 Premises'!$L$163</f>
        <v>0</v>
      </c>
      <c r="U22" s="6">
        <f>'[6]200 Ents'!$L$166</f>
        <v>-7656.3600000000006</v>
      </c>
      <c r="V22" s="6"/>
      <c r="W22" s="109"/>
      <c r="X22" s="6">
        <f t="shared" si="30"/>
        <v>-11858.36</v>
      </c>
      <c r="Y22" s="6"/>
      <c r="Z22" s="6">
        <f>'[6]100 bars'!$P$166</f>
        <v>-2400</v>
      </c>
      <c r="AA22" s="6">
        <f>'[6]120 admin'!$P$163</f>
        <v>-29000</v>
      </c>
      <c r="AB22" s="6">
        <f>'[6]130 Premises'!$P$163</f>
        <v>0</v>
      </c>
      <c r="AC22" s="6">
        <f>'[6]200 Ents'!$P$166</f>
        <v>-58975.557629965362</v>
      </c>
      <c r="AD22" s="6"/>
      <c r="AE22" s="109"/>
      <c r="AF22" s="6">
        <f t="shared" si="31"/>
        <v>-90375.557629965362</v>
      </c>
      <c r="AH22" t="s">
        <v>26</v>
      </c>
      <c r="AI22" s="6">
        <f>'[6]100 bars'!$R$166</f>
        <v>-2400</v>
      </c>
      <c r="AJ22" s="6">
        <f>'[6]120 admin'!$R$163</f>
        <v>-29000</v>
      </c>
      <c r="AK22" s="6">
        <f>'[6]130 Premises'!$R$163</f>
        <v>0</v>
      </c>
      <c r="AL22" s="6">
        <f>'[6]200 Ents'!$R$166</f>
        <v>-58975.557629965362</v>
      </c>
      <c r="AM22" s="6"/>
      <c r="AN22" s="10"/>
      <c r="AO22" s="6">
        <f t="shared" si="32"/>
        <v>-90375.557629965362</v>
      </c>
      <c r="AQ22" s="6">
        <f>'[6]100 bars'!$S$166</f>
        <v>-2400</v>
      </c>
      <c r="AR22" s="6">
        <f>'[6]120 admin'!$S$163</f>
        <v>-32050.000000000004</v>
      </c>
      <c r="AS22" s="6">
        <f>'[6]130 Premises'!$S$163</f>
        <v>-3500</v>
      </c>
      <c r="AT22" s="6">
        <f>'[6]200 Ents'!$S$166</f>
        <v>-61083.138237531202</v>
      </c>
      <c r="AU22" s="6"/>
      <c r="AV22" s="10"/>
      <c r="AW22" s="6">
        <f t="shared" si="33"/>
        <v>-99033.13823753121</v>
      </c>
      <c r="AY22" s="6">
        <f>'[6]100 bars'!$U$166</f>
        <v>-2000</v>
      </c>
      <c r="AZ22" s="6">
        <f>'[6]120 admin'!$U$163</f>
        <v>-28483.21</v>
      </c>
      <c r="BA22" s="6">
        <f>'[6]130 Premises'!$U$163</f>
        <v>-3439</v>
      </c>
      <c r="BB22" s="6">
        <f>'[6]200 Ents'!$U$166</f>
        <v>-51882.83</v>
      </c>
      <c r="BC22" s="6"/>
      <c r="BD22" s="10"/>
      <c r="BE22" s="6">
        <f t="shared" si="34"/>
        <v>-85805.040000000008</v>
      </c>
      <c r="BG22" s="6">
        <f>'[6]100 bars'!$V$166</f>
        <v>-2400</v>
      </c>
      <c r="BH22" s="6">
        <f>'[6]120 admin'!$V$163</f>
        <v>-32050</v>
      </c>
      <c r="BI22" s="6">
        <f>'[6]130 Premises'!$V$163</f>
        <v>-3500</v>
      </c>
      <c r="BJ22" s="6">
        <f>'[6]200 Ents'!$V$166</f>
        <v>-61083.138237531202</v>
      </c>
      <c r="BK22" s="6"/>
      <c r="BL22" s="10"/>
      <c r="BM22" s="6">
        <f t="shared" si="35"/>
        <v>-99033.13823753121</v>
      </c>
    </row>
    <row r="23" spans="1:65">
      <c r="A23" t="s">
        <v>27</v>
      </c>
      <c r="B23" s="6"/>
      <c r="C23" s="6"/>
      <c r="D23" s="6"/>
      <c r="E23" s="6"/>
      <c r="F23" s="6"/>
      <c r="G23" s="109"/>
      <c r="H23" s="6">
        <f t="shared" si="28"/>
        <v>0</v>
      </c>
      <c r="J23" s="6"/>
      <c r="K23" s="6"/>
      <c r="L23" s="6"/>
      <c r="M23" s="6"/>
      <c r="N23" s="6"/>
      <c r="O23" s="109"/>
      <c r="P23" s="6">
        <f t="shared" si="29"/>
        <v>0</v>
      </c>
      <c r="R23" s="6"/>
      <c r="S23" s="6"/>
      <c r="T23" s="6"/>
      <c r="U23" s="6"/>
      <c r="V23" s="6"/>
      <c r="W23" s="109"/>
      <c r="X23" s="6">
        <f t="shared" si="30"/>
        <v>0</v>
      </c>
      <c r="Y23" s="6"/>
      <c r="Z23" s="6"/>
      <c r="AA23" s="6"/>
      <c r="AB23" s="6"/>
      <c r="AC23" s="6"/>
      <c r="AD23" s="6"/>
      <c r="AE23" s="109"/>
      <c r="AF23" s="6">
        <f t="shared" si="31"/>
        <v>0</v>
      </c>
      <c r="AH23" t="s">
        <v>27</v>
      </c>
      <c r="AI23" s="6"/>
      <c r="AJ23" s="6"/>
      <c r="AK23" s="6"/>
      <c r="AL23" s="6"/>
      <c r="AM23" s="6"/>
      <c r="AN23" s="10"/>
      <c r="AO23" s="6">
        <f t="shared" si="32"/>
        <v>0</v>
      </c>
      <c r="AQ23" s="6"/>
      <c r="AR23" s="6"/>
      <c r="AS23" s="6"/>
      <c r="AT23" s="6"/>
      <c r="AU23" s="6"/>
      <c r="AV23" s="10"/>
      <c r="AW23" s="6">
        <f t="shared" si="33"/>
        <v>0</v>
      </c>
      <c r="AY23" s="6"/>
      <c r="AZ23" s="6"/>
      <c r="BA23" s="6"/>
      <c r="BB23" s="6"/>
      <c r="BC23" s="6"/>
      <c r="BD23" s="10"/>
      <c r="BE23" s="6">
        <f t="shared" si="34"/>
        <v>0</v>
      </c>
      <c r="BG23" s="6"/>
      <c r="BH23" s="6"/>
      <c r="BI23" s="6"/>
      <c r="BJ23" s="6"/>
      <c r="BK23" s="6"/>
      <c r="BL23" s="10"/>
      <c r="BM23" s="6">
        <f t="shared" si="35"/>
        <v>0</v>
      </c>
    </row>
    <row r="24" spans="1:65">
      <c r="A24" t="s">
        <v>28</v>
      </c>
      <c r="B24" s="6"/>
      <c r="C24" s="6"/>
      <c r="D24" s="6"/>
      <c r="E24" s="6"/>
      <c r="F24" s="6"/>
      <c r="G24" s="109"/>
      <c r="H24" s="6">
        <f t="shared" si="28"/>
        <v>0</v>
      </c>
      <c r="J24" s="6"/>
      <c r="K24" s="6"/>
      <c r="L24" s="6"/>
      <c r="M24" s="6"/>
      <c r="N24" s="6"/>
      <c r="O24" s="109"/>
      <c r="P24" s="6">
        <f t="shared" si="29"/>
        <v>0</v>
      </c>
      <c r="R24" s="6"/>
      <c r="S24" s="6"/>
      <c r="T24" s="6"/>
      <c r="U24" s="6"/>
      <c r="V24" s="6"/>
      <c r="W24" s="109"/>
      <c r="X24" s="6">
        <f t="shared" si="30"/>
        <v>0</v>
      </c>
      <c r="Y24" s="6"/>
      <c r="Z24" s="6"/>
      <c r="AA24" s="6"/>
      <c r="AB24" s="6"/>
      <c r="AC24" s="6"/>
      <c r="AD24" s="6"/>
      <c r="AE24" s="109"/>
      <c r="AF24" s="6">
        <f t="shared" si="31"/>
        <v>0</v>
      </c>
      <c r="AH24" t="s">
        <v>28</v>
      </c>
      <c r="AI24" s="6"/>
      <c r="AJ24" s="6"/>
      <c r="AK24" s="6"/>
      <c r="AL24" s="6"/>
      <c r="AM24" s="6"/>
      <c r="AN24" s="10"/>
      <c r="AO24" s="6">
        <f t="shared" si="32"/>
        <v>0</v>
      </c>
      <c r="AQ24" s="6"/>
      <c r="AR24" s="6"/>
      <c r="AS24" s="6"/>
      <c r="AT24" s="6"/>
      <c r="AU24" s="6"/>
      <c r="AV24" s="10"/>
      <c r="AW24" s="6">
        <f t="shared" si="33"/>
        <v>0</v>
      </c>
      <c r="AY24" s="6"/>
      <c r="AZ24" s="6"/>
      <c r="BA24" s="6"/>
      <c r="BB24" s="6"/>
      <c r="BC24" s="6"/>
      <c r="BD24" s="10"/>
      <c r="BE24" s="6">
        <f t="shared" si="34"/>
        <v>0</v>
      </c>
      <c r="BG24" s="6"/>
      <c r="BH24" s="6"/>
      <c r="BI24" s="6"/>
      <c r="BJ24" s="6"/>
      <c r="BK24" s="6"/>
      <c r="BL24" s="10"/>
      <c r="BM24" s="6">
        <f t="shared" si="35"/>
        <v>0</v>
      </c>
    </row>
    <row r="25" spans="1:65">
      <c r="A25" t="s">
        <v>29</v>
      </c>
      <c r="B25" s="11">
        <f t="shared" ref="B25:H25" si="36">SUM(B17:B24)</f>
        <v>-873.05</v>
      </c>
      <c r="C25" s="11">
        <f t="shared" si="36"/>
        <v>-5805.7266666666665</v>
      </c>
      <c r="D25" s="11">
        <f t="shared" si="36"/>
        <v>-22479.333333333343</v>
      </c>
      <c r="E25" s="11">
        <f t="shared" si="36"/>
        <v>-4991.05</v>
      </c>
      <c r="F25" s="11">
        <f t="shared" si="36"/>
        <v>0</v>
      </c>
      <c r="G25" s="109"/>
      <c r="H25" s="11">
        <f t="shared" si="36"/>
        <v>-34149.160000000003</v>
      </c>
      <c r="J25" s="11">
        <f t="shared" ref="J25:P25" si="37">SUM(J17:J24)</f>
        <v>-979.32356048855911</v>
      </c>
      <c r="K25" s="11">
        <f t="shared" si="37"/>
        <v>-6112.9821841112152</v>
      </c>
      <c r="L25" s="11">
        <f t="shared" si="37"/>
        <v>-25000</v>
      </c>
      <c r="M25" s="11">
        <f t="shared" si="37"/>
        <v>-9825.0854067069777</v>
      </c>
      <c r="N25" s="11">
        <f t="shared" si="37"/>
        <v>0</v>
      </c>
      <c r="O25" s="109"/>
      <c r="P25" s="11">
        <f t="shared" si="37"/>
        <v>-41917.391151306758</v>
      </c>
      <c r="R25" s="11">
        <f t="shared" ref="R25:X25" si="38">SUM(R17:R24)</f>
        <v>-820.1400000000001</v>
      </c>
      <c r="S25" s="11">
        <f t="shared" si="38"/>
        <v>-4738.8999999999996</v>
      </c>
      <c r="T25" s="11">
        <f t="shared" si="38"/>
        <v>-21877.873333333329</v>
      </c>
      <c r="U25" s="11">
        <f t="shared" si="38"/>
        <v>-11327.57</v>
      </c>
      <c r="V25" s="11">
        <f t="shared" si="38"/>
        <v>0</v>
      </c>
      <c r="W25" s="109"/>
      <c r="X25" s="11">
        <f t="shared" si="38"/>
        <v>-38764.48333333333</v>
      </c>
      <c r="Y25" s="11"/>
      <c r="Z25" s="11">
        <f t="shared" ref="Z25:AD25" si="39">SUM(Z17:Z24)</f>
        <v>-6903.7594011337569</v>
      </c>
      <c r="AA25" s="11">
        <f t="shared" si="39"/>
        <v>-36129.369814814818</v>
      </c>
      <c r="AB25" s="11">
        <f t="shared" si="39"/>
        <v>-139954.68036019019</v>
      </c>
      <c r="AC25" s="11">
        <f t="shared" si="39"/>
        <v>-78925.591819043475</v>
      </c>
      <c r="AD25" s="11">
        <f t="shared" si="39"/>
        <v>0</v>
      </c>
      <c r="AE25" s="109"/>
      <c r="AF25" s="11">
        <f t="shared" ref="AF25" si="40">SUM(AF17:AF24)</f>
        <v>-261913.40139518221</v>
      </c>
      <c r="AH25" t="s">
        <v>29</v>
      </c>
      <c r="AI25" s="11">
        <f t="shared" ref="AI25:AO25" si="41">SUM(AI17:AI24)</f>
        <v>-6903.7594011337569</v>
      </c>
      <c r="AJ25" s="11">
        <f t="shared" si="41"/>
        <v>-36129.369814814818</v>
      </c>
      <c r="AK25" s="11">
        <f t="shared" si="41"/>
        <v>-139954.68036019019</v>
      </c>
      <c r="AL25" s="11">
        <f t="shared" si="41"/>
        <v>-78925.591819043475</v>
      </c>
      <c r="AM25" s="11">
        <f t="shared" si="41"/>
        <v>0</v>
      </c>
      <c r="AN25" s="10"/>
      <c r="AO25" s="11">
        <f t="shared" si="41"/>
        <v>-261913.40139518221</v>
      </c>
      <c r="AQ25" s="11">
        <f t="shared" ref="AQ25:AW25" si="42">SUM(AQ17:AQ24)</f>
        <v>-5907.63</v>
      </c>
      <c r="AR25" s="11">
        <f t="shared" si="42"/>
        <v>-39850</v>
      </c>
      <c r="AS25" s="11">
        <f t="shared" si="42"/>
        <v>-153500.00000000003</v>
      </c>
      <c r="AT25" s="11">
        <f t="shared" si="42"/>
        <v>-83255.13823753121</v>
      </c>
      <c r="AU25" s="11">
        <f t="shared" si="42"/>
        <v>0</v>
      </c>
      <c r="AV25" s="10"/>
      <c r="AW25" s="11">
        <f t="shared" si="42"/>
        <v>-282512.76823753124</v>
      </c>
      <c r="AY25" s="11">
        <f t="shared" ref="AY25:BE25" si="43">SUM(AY17:AY24)</f>
        <v>-4538.8900000000003</v>
      </c>
      <c r="AZ25" s="11">
        <f t="shared" si="43"/>
        <v>-36222.870000000003</v>
      </c>
      <c r="BA25" s="11">
        <f t="shared" si="43"/>
        <v>-152637.97999999998</v>
      </c>
      <c r="BB25" s="11">
        <f t="shared" si="43"/>
        <v>-77878.14</v>
      </c>
      <c r="BC25" s="11">
        <f t="shared" si="43"/>
        <v>0</v>
      </c>
      <c r="BD25" s="10"/>
      <c r="BE25" s="11">
        <f t="shared" si="43"/>
        <v>-271277.88</v>
      </c>
      <c r="BG25" s="11">
        <f t="shared" ref="BG25:BK25" si="44">SUM(BG17:BG24)</f>
        <v>-5907.63</v>
      </c>
      <c r="BH25" s="11">
        <f t="shared" si="44"/>
        <v>-39850</v>
      </c>
      <c r="BI25" s="11">
        <f t="shared" si="44"/>
        <v>-153500</v>
      </c>
      <c r="BJ25" s="11">
        <f t="shared" si="44"/>
        <v>-83255.13823753121</v>
      </c>
      <c r="BK25" s="11">
        <f t="shared" si="44"/>
        <v>0</v>
      </c>
      <c r="BL25" s="10"/>
      <c r="BM25" s="11">
        <f t="shared" ref="BM25" si="45">SUM(BM17:BM24)</f>
        <v>-282512.76823753119</v>
      </c>
    </row>
    <row r="26" spans="1:65">
      <c r="B26" s="6"/>
      <c r="C26" s="6"/>
      <c r="D26" s="6"/>
      <c r="E26" s="6"/>
      <c r="F26" s="6"/>
      <c r="G26" s="109"/>
      <c r="H26" s="6"/>
      <c r="J26" s="6"/>
      <c r="K26" s="6"/>
      <c r="L26" s="6"/>
      <c r="M26" s="6"/>
      <c r="N26" s="6"/>
      <c r="O26" s="109"/>
      <c r="P26" s="6"/>
      <c r="R26" s="6"/>
      <c r="S26" s="6"/>
      <c r="T26" s="6"/>
      <c r="U26" s="6"/>
      <c r="V26" s="6"/>
      <c r="W26" s="109"/>
      <c r="X26" s="6"/>
      <c r="Y26" s="6"/>
      <c r="Z26" s="6"/>
      <c r="AA26" s="6"/>
      <c r="AB26" s="6"/>
      <c r="AC26" s="6"/>
      <c r="AD26" s="6"/>
      <c r="AE26" s="109"/>
      <c r="AF26" s="6"/>
      <c r="AI26" s="6"/>
      <c r="AJ26" s="6"/>
      <c r="AK26" s="6"/>
      <c r="AL26" s="6"/>
      <c r="AM26" s="6"/>
      <c r="AN26" s="10"/>
      <c r="AO26" s="6"/>
      <c r="AQ26" s="6"/>
      <c r="AR26" s="6"/>
      <c r="AS26" s="6"/>
      <c r="AT26" s="6"/>
      <c r="AU26" s="6"/>
      <c r="AV26" s="10"/>
      <c r="AW26" s="6"/>
      <c r="AY26" s="6"/>
      <c r="AZ26" s="6"/>
      <c r="BA26" s="6"/>
      <c r="BB26" s="6"/>
      <c r="BC26" s="6"/>
      <c r="BD26" s="10"/>
      <c r="BE26" s="6"/>
      <c r="BG26" s="6"/>
      <c r="BH26" s="6"/>
      <c r="BI26" s="6"/>
      <c r="BJ26" s="6"/>
      <c r="BK26" s="6"/>
      <c r="BL26" s="10"/>
      <c r="BM26" s="6"/>
    </row>
    <row r="27" spans="1:65">
      <c r="A27" t="s">
        <v>30</v>
      </c>
      <c r="B27" s="12">
        <f t="shared" ref="B27:H27" si="46">SUM(B8,B14,B25)</f>
        <v>94689.550000000032</v>
      </c>
      <c r="C27" s="12">
        <f t="shared" si="46"/>
        <v>-5805.7266666666665</v>
      </c>
      <c r="D27" s="12">
        <f t="shared" si="46"/>
        <v>-27705.993333333343</v>
      </c>
      <c r="E27" s="12">
        <f t="shared" si="46"/>
        <v>-28284.599999999988</v>
      </c>
      <c r="F27" s="12">
        <f t="shared" si="46"/>
        <v>0</v>
      </c>
      <c r="G27" s="109"/>
      <c r="H27" s="12">
        <f t="shared" si="46"/>
        <v>32893.23000000004</v>
      </c>
      <c r="J27" s="12">
        <f t="shared" ref="J27:P27" si="47">SUM(J8,J14,J25)</f>
        <v>95910.598328333232</v>
      </c>
      <c r="K27" s="12">
        <f t="shared" si="47"/>
        <v>-6112.9821841112152</v>
      </c>
      <c r="L27" s="12">
        <f t="shared" si="47"/>
        <v>-30392.539393786406</v>
      </c>
      <c r="M27" s="12">
        <f t="shared" si="47"/>
        <v>-24936.145335416517</v>
      </c>
      <c r="N27" s="12">
        <f t="shared" si="47"/>
        <v>0</v>
      </c>
      <c r="O27" s="109"/>
      <c r="P27" s="12">
        <f t="shared" si="47"/>
        <v>34468.931415019077</v>
      </c>
      <c r="R27" s="12">
        <f t="shared" ref="R27:X27" si="48">SUM(R8,R14,R25)</f>
        <v>100590.07999999997</v>
      </c>
      <c r="S27" s="12">
        <f t="shared" si="48"/>
        <v>-4757.2999999999993</v>
      </c>
      <c r="T27" s="12">
        <f t="shared" si="48"/>
        <v>-26772.57333333333</v>
      </c>
      <c r="U27" s="12">
        <f t="shared" si="48"/>
        <v>-17783.140000000014</v>
      </c>
      <c r="V27" s="12">
        <f t="shared" si="48"/>
        <v>0</v>
      </c>
      <c r="W27" s="109"/>
      <c r="X27" s="12">
        <f t="shared" si="48"/>
        <v>51277.066666666644</v>
      </c>
      <c r="Y27" s="12"/>
      <c r="Z27" s="12">
        <f t="shared" ref="Z27:AD27" si="49">SUM(Z8,Z14,Z25)</f>
        <v>629853.20459907595</v>
      </c>
      <c r="AA27" s="12">
        <f t="shared" si="49"/>
        <v>-35305.71117283951</v>
      </c>
      <c r="AB27" s="12">
        <f t="shared" si="49"/>
        <v>-173999.58036019019</v>
      </c>
      <c r="AC27" s="12">
        <f t="shared" si="49"/>
        <v>-96431.228952375503</v>
      </c>
      <c r="AD27" s="12">
        <f t="shared" si="49"/>
        <v>0</v>
      </c>
      <c r="AE27" s="109"/>
      <c r="AF27" s="12">
        <f t="shared" ref="AF27" si="50">SUM(AF8,AF14,AF25)</f>
        <v>324116.68411367049</v>
      </c>
      <c r="AH27" t="s">
        <v>30</v>
      </c>
      <c r="AI27" s="12">
        <f t="shared" ref="AI27:AO27" si="51">SUM(AI8,AI14,AI25)</f>
        <v>629853.20459907595</v>
      </c>
      <c r="AJ27" s="12">
        <f t="shared" si="51"/>
        <v>-35305.71117283951</v>
      </c>
      <c r="AK27" s="12">
        <f t="shared" si="51"/>
        <v>-173999.58036019019</v>
      </c>
      <c r="AL27" s="12">
        <f t="shared" si="51"/>
        <v>-96431.228952375503</v>
      </c>
      <c r="AM27" s="12">
        <f t="shared" si="51"/>
        <v>0</v>
      </c>
      <c r="AN27" s="10"/>
      <c r="AO27" s="12">
        <f t="shared" si="51"/>
        <v>324116.68411367049</v>
      </c>
      <c r="AQ27" s="12">
        <f t="shared" ref="AQ27:AW27" si="52">SUM(AQ8,AQ14,AQ25)</f>
        <v>625629.63329628075</v>
      </c>
      <c r="AR27" s="12">
        <f t="shared" si="52"/>
        <v>-38850</v>
      </c>
      <c r="AS27" s="12">
        <f t="shared" si="52"/>
        <v>-185855.23636271848</v>
      </c>
      <c r="AT27" s="12">
        <f t="shared" si="52"/>
        <v>-135035.96558281142</v>
      </c>
      <c r="AU27" s="12">
        <f t="shared" si="52"/>
        <v>65000</v>
      </c>
      <c r="AV27" s="10"/>
      <c r="AW27" s="12">
        <f t="shared" si="52"/>
        <v>330888.43135075102</v>
      </c>
      <c r="AY27" s="12">
        <f t="shared" ref="AY27:BE27" si="53">SUM(AY8,AY14,AY25)</f>
        <v>599134.01000000024</v>
      </c>
      <c r="AZ27" s="12">
        <f t="shared" si="53"/>
        <v>-35726.370000000003</v>
      </c>
      <c r="BA27" s="12">
        <f t="shared" si="53"/>
        <v>-183713.15999999997</v>
      </c>
      <c r="BB27" s="12">
        <f t="shared" si="53"/>
        <v>-65172.120000000155</v>
      </c>
      <c r="BC27" s="12">
        <f t="shared" si="53"/>
        <v>0</v>
      </c>
      <c r="BD27" s="10"/>
      <c r="BE27" s="12">
        <f t="shared" si="53"/>
        <v>314522.36</v>
      </c>
      <c r="BG27" s="12">
        <f t="shared" ref="BG27:BK27" si="54">SUM(BG8,BG14,BG25)</f>
        <v>625629.5392674352</v>
      </c>
      <c r="BH27" s="12">
        <f t="shared" si="54"/>
        <v>-38850</v>
      </c>
      <c r="BI27" s="12">
        <f t="shared" si="54"/>
        <v>-185855.23636271845</v>
      </c>
      <c r="BJ27" s="12">
        <f t="shared" si="54"/>
        <v>-135035.96558281142</v>
      </c>
      <c r="BK27" s="12">
        <f t="shared" si="54"/>
        <v>65000</v>
      </c>
      <c r="BL27" s="10"/>
      <c r="BM27" s="12">
        <f t="shared" ref="BM27" si="55">SUM(BM8,BM14,BM25)</f>
        <v>330888.3373219053</v>
      </c>
    </row>
    <row r="28" spans="1:65">
      <c r="W28" s="109"/>
      <c r="AE28" s="109"/>
      <c r="AN28" s="10"/>
      <c r="AV28" s="10"/>
      <c r="BD28" s="10"/>
    </row>
    <row r="29" spans="1:65" hidden="1" outlineLevel="1">
      <c r="B29" s="12">
        <f>'[6]100 bars'!G168</f>
        <v>94689.550000000032</v>
      </c>
      <c r="C29" s="12">
        <f>'[6]120 admin'!G165</f>
        <v>-5805.7266666666665</v>
      </c>
      <c r="D29" s="12">
        <f>'[6]130 Premises'!G165</f>
        <v>-27705.993333333339</v>
      </c>
      <c r="E29" s="12">
        <f>'[6]200 Ents'!G168</f>
        <v>-28284.599999999991</v>
      </c>
      <c r="F29" s="12"/>
      <c r="G29" s="12"/>
      <c r="H29" s="12">
        <f>'[6] Summary WF'!G26</f>
        <v>32893.230000000032</v>
      </c>
      <c r="J29" s="12">
        <f>'[6]100 bars'!$H168</f>
        <v>95910.598328333232</v>
      </c>
      <c r="K29" s="12">
        <f>'[6]120 admin'!$H165</f>
        <v>-6112.9821841112152</v>
      </c>
      <c r="L29" s="12">
        <f>'[6]130 Premises'!$H165</f>
        <v>-30392.539393786406</v>
      </c>
      <c r="M29" s="12">
        <f>'[6]200 Ents'!$H168</f>
        <v>-24936.145335416513</v>
      </c>
      <c r="N29" s="12"/>
      <c r="O29" s="12"/>
      <c r="P29" s="12">
        <f>'[6] Summary WF'!$H22</f>
        <v>34468.931415019098</v>
      </c>
      <c r="R29" s="12">
        <f>'[6]100 bars'!$L168</f>
        <v>100590.07999999997</v>
      </c>
      <c r="S29" s="12">
        <f>'[6]120 admin'!$L165</f>
        <v>-4757.3</v>
      </c>
      <c r="T29" s="12">
        <f>'[6]130 Premises'!$L165</f>
        <v>-26772.57333333333</v>
      </c>
      <c r="U29" s="12">
        <f>'[6]200 Ents'!$L168</f>
        <v>-17783.140000000014</v>
      </c>
      <c r="V29" s="12"/>
      <c r="W29" s="12"/>
      <c r="X29" s="12">
        <f>'[6] Summary WF'!$L22</f>
        <v>51277.066666666622</v>
      </c>
      <c r="Y29" s="12"/>
      <c r="Z29" s="12">
        <f>'[6]100 bars'!$L168</f>
        <v>100590.07999999997</v>
      </c>
      <c r="AA29" s="12">
        <f>'[6]120 admin'!$L165</f>
        <v>-4757.3</v>
      </c>
      <c r="AB29" s="12">
        <f>'[6]130 Premises'!$L165</f>
        <v>-26772.57333333333</v>
      </c>
      <c r="AC29" s="12">
        <f>'[6]200 Ents'!$L168</f>
        <v>-17783.140000000014</v>
      </c>
      <c r="AD29" s="12"/>
      <c r="AE29" s="12"/>
      <c r="AF29" s="12">
        <f>'[6] Summary WF'!$L22</f>
        <v>51277.066666666622</v>
      </c>
      <c r="AI29" s="12">
        <f>'[6] Summary WF'!S7</f>
        <v>629853.20459907595</v>
      </c>
      <c r="AJ29" s="12">
        <f>'[6] Summary WF'!S18</f>
        <v>-35305.711172839503</v>
      </c>
      <c r="AK29" s="12">
        <f>'[6] Summary WF'!S20</f>
        <v>-173999.58036019019</v>
      </c>
      <c r="AL29" s="12">
        <f>'[6] Summary WF'!S9</f>
        <v>-96431.228952375473</v>
      </c>
      <c r="AM29" s="12"/>
      <c r="AN29" s="10"/>
      <c r="AO29" s="12">
        <f>'[6] Summary WF'!S22</f>
        <v>324116.68411367078</v>
      </c>
      <c r="AQ29" s="12">
        <f>'[6]100 bars'!$S168</f>
        <v>625629.63329628075</v>
      </c>
      <c r="AR29" s="12">
        <f>'[6]120 admin'!$S165</f>
        <v>-38850</v>
      </c>
      <c r="AS29" s="12">
        <f>'[6]130 Premises'!$S165</f>
        <v>-185855.23636271848</v>
      </c>
      <c r="AT29" s="12">
        <f>'[6]200 Ents'!$S168</f>
        <v>-135035.96558281139</v>
      </c>
      <c r="AU29" s="12"/>
      <c r="AV29" s="10"/>
      <c r="AW29" s="12">
        <f>'[6] Summary WF'!$T22</f>
        <v>330888.43135075085</v>
      </c>
      <c r="AY29" s="12">
        <f>'[6]100 bars'!$U168</f>
        <v>599098.27000000025</v>
      </c>
      <c r="AZ29" s="12">
        <f>'[6]120 admin'!$U165</f>
        <v>-35726.369999999995</v>
      </c>
      <c r="BA29" s="12">
        <f>'[6]130 Premises'!$U165</f>
        <v>-183713.15999999997</v>
      </c>
      <c r="BB29" s="12">
        <f>'[6]200 Ents'!$U168</f>
        <v>-65130.45000000007</v>
      </c>
      <c r="BC29" s="12"/>
      <c r="BD29" s="10"/>
      <c r="BE29" s="12">
        <f>'[6] Summary WF'!$V22</f>
        <v>314528.29000000021</v>
      </c>
    </row>
    <row r="30" spans="1:65" hidden="1" outlineLevel="1">
      <c r="AN30" s="10"/>
      <c r="AV30" s="10"/>
    </row>
    <row r="31" spans="1:65" hidden="1" outlineLevel="1">
      <c r="H31" s="6">
        <f>'[6] Summary WF'!G26</f>
        <v>32893.230000000032</v>
      </c>
      <c r="P31" s="6">
        <f>'[6] Summary WF'!H26</f>
        <v>34468.931415019098</v>
      </c>
      <c r="Q31" s="6"/>
      <c r="R31" s="6"/>
      <c r="S31" s="6"/>
      <c r="T31" s="6"/>
      <c r="U31" s="6"/>
      <c r="V31" s="6"/>
      <c r="W31" s="6"/>
      <c r="X31" s="6">
        <f>'[6] Summary WF'!L26</f>
        <v>51277.066666666622</v>
      </c>
      <c r="Y31" s="6"/>
      <c r="Z31" s="6"/>
      <c r="AA31" s="6"/>
      <c r="AB31" s="6"/>
      <c r="AC31" s="6"/>
      <c r="AD31" s="6"/>
      <c r="AE31" s="6"/>
      <c r="AF31" s="6">
        <f>'[6] Summary WF'!S26</f>
        <v>324116.68411367078</v>
      </c>
      <c r="AO31" s="6"/>
      <c r="AW31" s="6"/>
      <c r="AX31" s="6"/>
      <c r="AY31" s="6"/>
      <c r="AZ31" s="6"/>
      <c r="BA31" s="6"/>
      <c r="BB31" s="6"/>
      <c r="BC31" s="6"/>
      <c r="BD31" s="6"/>
      <c r="BE31" s="6"/>
    </row>
    <row r="32" spans="1:65" collapsed="1">
      <c r="B32" s="6">
        <f>'[6] Summary WF'!G7</f>
        <v>94689.550000000032</v>
      </c>
      <c r="C32" s="6">
        <f>'[6] Summary WF'!G18</f>
        <v>-5805.7266666666665</v>
      </c>
      <c r="D32" s="6">
        <f>'[6] Summary WF'!G20</f>
        <v>-27705.993333333339</v>
      </c>
      <c r="E32" s="6">
        <f>'[6] Summary WF'!G9</f>
        <v>-28284.599999999991</v>
      </c>
      <c r="H32" s="6">
        <f>'[6] Summary WF'!K26</f>
        <v>32893.230000000032</v>
      </c>
      <c r="P32" s="6">
        <f>'[6] Summary WF'!H22</f>
        <v>34468.931415019098</v>
      </c>
      <c r="X32" s="6">
        <f>'[6] Summary WF'!L22</f>
        <v>51277.066666666622</v>
      </c>
      <c r="AF32" s="6">
        <f>'[6] Summary WF'!P22</f>
        <v>324116.68411367078</v>
      </c>
      <c r="BM32" s="6">
        <f>'[6] Summary WF'!W26</f>
        <v>330888.33732190536</v>
      </c>
    </row>
    <row r="33" spans="1:32">
      <c r="A33" s="13"/>
      <c r="B33" s="17">
        <f>B27-B32</f>
        <v>0</v>
      </c>
      <c r="C33" s="17">
        <f t="shared" ref="C33:E33" si="56">C27-C32</f>
        <v>0</v>
      </c>
      <c r="D33" s="17">
        <f t="shared" si="56"/>
        <v>0</v>
      </c>
      <c r="E33" s="17">
        <f t="shared" si="56"/>
        <v>0</v>
      </c>
      <c r="F33" s="13"/>
      <c r="G33" s="13"/>
      <c r="H33" s="13"/>
      <c r="I33" s="13"/>
      <c r="J33" s="13"/>
      <c r="K33" s="13" t="s">
        <v>143</v>
      </c>
      <c r="L33" s="13"/>
      <c r="M33" s="13"/>
      <c r="N33" s="13"/>
      <c r="O33" s="13"/>
      <c r="P33" s="13"/>
      <c r="Q33" s="13"/>
      <c r="R33" s="13"/>
      <c r="S33" s="13" t="s">
        <v>152</v>
      </c>
      <c r="T33" s="13"/>
      <c r="U33" s="13"/>
      <c r="V33" s="13"/>
      <c r="W33" s="13"/>
      <c r="X33" s="13"/>
      <c r="Y33" s="13"/>
      <c r="Z33" s="13"/>
      <c r="AA33" s="13" t="s">
        <v>145</v>
      </c>
      <c r="AB33" s="13"/>
      <c r="AC33" s="13"/>
      <c r="AD33" s="13"/>
      <c r="AE33" s="13"/>
      <c r="AF33" s="13"/>
    </row>
    <row r="34" spans="1:32" ht="28">
      <c r="A34" s="13"/>
      <c r="B34" s="13"/>
      <c r="C34" s="13"/>
      <c r="D34" s="13"/>
      <c r="E34" s="13"/>
      <c r="F34" s="13"/>
      <c r="G34" s="13"/>
      <c r="H34" s="13"/>
      <c r="I34" s="13"/>
      <c r="J34" s="113" t="s">
        <v>148</v>
      </c>
      <c r="K34" s="113" t="s">
        <v>149</v>
      </c>
      <c r="L34" s="113" t="s">
        <v>21</v>
      </c>
      <c r="M34" s="113" t="s">
        <v>131</v>
      </c>
      <c r="N34" s="113" t="s">
        <v>150</v>
      </c>
      <c r="O34" s="113"/>
      <c r="P34" s="113" t="s">
        <v>151</v>
      </c>
      <c r="Q34" s="13"/>
      <c r="R34" s="113" t="s">
        <v>148</v>
      </c>
      <c r="S34" s="113" t="s">
        <v>149</v>
      </c>
      <c r="T34" s="113" t="s">
        <v>21</v>
      </c>
      <c r="U34" s="113" t="s">
        <v>131</v>
      </c>
      <c r="V34" s="113" t="s">
        <v>150</v>
      </c>
      <c r="W34" s="113"/>
      <c r="X34" s="113" t="s">
        <v>151</v>
      </c>
      <c r="Y34" s="113"/>
      <c r="Z34" s="113" t="s">
        <v>148</v>
      </c>
      <c r="AA34" s="113" t="s">
        <v>149</v>
      </c>
      <c r="AB34" s="113" t="s">
        <v>21</v>
      </c>
      <c r="AC34" s="113" t="s">
        <v>131</v>
      </c>
      <c r="AD34" s="113" t="s">
        <v>150</v>
      </c>
      <c r="AE34" s="113"/>
      <c r="AF34" s="113" t="s">
        <v>151</v>
      </c>
    </row>
    <row r="35" spans="1:3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</row>
    <row r="36" spans="1:32">
      <c r="A36" s="13" t="s">
        <v>12</v>
      </c>
      <c r="B36" s="13"/>
      <c r="C36" s="13"/>
      <c r="D36" s="13"/>
      <c r="E36" s="13"/>
      <c r="F36" s="13"/>
      <c r="G36" s="13"/>
      <c r="H36" s="13"/>
      <c r="I36" s="13"/>
      <c r="J36" s="22">
        <f>B6-J6</f>
        <v>1601.822692140704</v>
      </c>
      <c r="K36" s="22">
        <f t="shared" ref="K36:N37" si="57">C6-K6</f>
        <v>0</v>
      </c>
      <c r="L36" s="22">
        <f t="shared" si="57"/>
        <v>0</v>
      </c>
      <c r="M36" s="22">
        <f t="shared" si="57"/>
        <v>268.74917699386424</v>
      </c>
      <c r="N36" s="22">
        <f t="shared" si="57"/>
        <v>0</v>
      </c>
      <c r="O36" s="13"/>
      <c r="P36" s="22">
        <f>SUM(J36:O36)</f>
        <v>1870.5718691345683</v>
      </c>
      <c r="Q36" s="13"/>
      <c r="R36" s="22">
        <f>B6-R6</f>
        <v>4090.0700000000361</v>
      </c>
      <c r="S36" s="22">
        <f t="shared" ref="S36:V37" si="58">C6-S6</f>
        <v>0</v>
      </c>
      <c r="T36" s="22">
        <f t="shared" si="58"/>
        <v>0</v>
      </c>
      <c r="U36" s="22">
        <f t="shared" si="58"/>
        <v>-2042.6599999999889</v>
      </c>
      <c r="V36" s="22">
        <f t="shared" si="58"/>
        <v>0</v>
      </c>
      <c r="W36" s="13"/>
      <c r="X36" s="22">
        <f>SUM(R36:W36)</f>
        <v>2047.4100000000471</v>
      </c>
      <c r="Y36" s="22"/>
      <c r="Z36" s="22">
        <f>B6-Z6</f>
        <v>-1004803.0806</v>
      </c>
      <c r="AA36" s="22">
        <f t="shared" ref="AA36:AD37" si="59">C6-AA6</f>
        <v>-862.39197530864192</v>
      </c>
      <c r="AB36" s="22">
        <f t="shared" si="59"/>
        <v>0</v>
      </c>
      <c r="AC36" s="22">
        <f t="shared" si="59"/>
        <v>-495407.96919999993</v>
      </c>
      <c r="AD36" s="22">
        <f t="shared" si="59"/>
        <v>0</v>
      </c>
      <c r="AE36" s="13"/>
      <c r="AF36" s="22">
        <f>SUM(Z36:AE36)</f>
        <v>-1501073.4417753085</v>
      </c>
    </row>
    <row r="37" spans="1:32">
      <c r="A37" s="13" t="s">
        <v>13</v>
      </c>
      <c r="B37" s="13"/>
      <c r="C37" s="13"/>
      <c r="D37" s="13"/>
      <c r="E37" s="13"/>
      <c r="F37" s="13"/>
      <c r="G37" s="13"/>
      <c r="H37" s="13"/>
      <c r="I37" s="13"/>
      <c r="J37" s="22">
        <f>B7-J7</f>
        <v>38.652164318729774</v>
      </c>
      <c r="K37" s="22">
        <f t="shared" si="57"/>
        <v>0</v>
      </c>
      <c r="L37" s="22">
        <f t="shared" si="57"/>
        <v>0</v>
      </c>
      <c r="M37" s="22">
        <f t="shared" si="57"/>
        <v>-6050.0950466351715</v>
      </c>
      <c r="N37" s="22">
        <f t="shared" si="57"/>
        <v>0</v>
      </c>
      <c r="O37" s="13"/>
      <c r="P37" s="22">
        <f>SUM(J37:O37)</f>
        <v>-6011.4428823164417</v>
      </c>
      <c r="Q37" s="13"/>
      <c r="R37" s="22">
        <f>B7-R7</f>
        <v>-6172.4699999999793</v>
      </c>
      <c r="S37" s="22">
        <f t="shared" si="58"/>
        <v>4</v>
      </c>
      <c r="T37" s="22">
        <f t="shared" si="58"/>
        <v>0</v>
      </c>
      <c r="U37" s="22">
        <f t="shared" si="58"/>
        <v>-7107.1399999999921</v>
      </c>
      <c r="V37" s="22">
        <f t="shared" si="58"/>
        <v>0</v>
      </c>
      <c r="W37" s="13"/>
      <c r="X37" s="22">
        <f>SUM(R37:W37)</f>
        <v>-13275.609999999971</v>
      </c>
      <c r="Y37" s="22"/>
      <c r="Z37" s="22">
        <f>B7-Z7</f>
        <v>272107.39631927328</v>
      </c>
      <c r="AA37" s="22">
        <f t="shared" si="59"/>
        <v>24.333333333333332</v>
      </c>
      <c r="AB37" s="22">
        <f t="shared" si="59"/>
        <v>0</v>
      </c>
      <c r="AC37" s="22">
        <f t="shared" si="59"/>
        <v>346839.94478894031</v>
      </c>
      <c r="AD37" s="22">
        <f t="shared" si="59"/>
        <v>0</v>
      </c>
      <c r="AE37" s="13"/>
      <c r="AF37" s="22">
        <f>SUM(Z37:AE37)</f>
        <v>618971.6744415469</v>
      </c>
    </row>
    <row r="38" spans="1:32">
      <c r="A38" s="13" t="s">
        <v>14</v>
      </c>
      <c r="B38" s="13"/>
      <c r="C38" s="13"/>
      <c r="D38" s="13"/>
      <c r="E38" s="13"/>
      <c r="F38" s="13"/>
      <c r="G38" s="13"/>
      <c r="H38" s="13"/>
      <c r="I38" s="13"/>
      <c r="J38" s="21">
        <f t="shared" ref="J38:N38" si="60">SUM(J36:J37)</f>
        <v>1640.4748564594338</v>
      </c>
      <c r="K38" s="21">
        <f t="shared" si="60"/>
        <v>0</v>
      </c>
      <c r="L38" s="21">
        <f t="shared" si="60"/>
        <v>0</v>
      </c>
      <c r="M38" s="21">
        <f t="shared" si="60"/>
        <v>-5781.3458696413072</v>
      </c>
      <c r="N38" s="114">
        <f t="shared" si="60"/>
        <v>0</v>
      </c>
      <c r="O38" s="13"/>
      <c r="P38" s="114">
        <f t="shared" ref="P38" si="61">SUM(P36:P37)</f>
        <v>-4140.8710131818734</v>
      </c>
      <c r="Q38" s="13"/>
      <c r="R38" s="21">
        <f t="shared" ref="R38:V38" si="62">SUM(R36:R37)</f>
        <v>-2082.3999999999432</v>
      </c>
      <c r="S38" s="114">
        <f t="shared" si="62"/>
        <v>4</v>
      </c>
      <c r="T38" s="114">
        <f t="shared" si="62"/>
        <v>0</v>
      </c>
      <c r="U38" s="21">
        <f t="shared" si="62"/>
        <v>-9149.7999999999811</v>
      </c>
      <c r="V38" s="114">
        <f t="shared" si="62"/>
        <v>0</v>
      </c>
      <c r="W38" s="13"/>
      <c r="X38" s="114">
        <f t="shared" ref="X38:AD38" si="63">SUM(X36:X37)</f>
        <v>-11228.199999999924</v>
      </c>
      <c r="Y38" s="114"/>
      <c r="Z38" s="114">
        <f t="shared" si="63"/>
        <v>-732695.68428072671</v>
      </c>
      <c r="AA38" s="114">
        <f t="shared" si="63"/>
        <v>-838.05864197530855</v>
      </c>
      <c r="AB38" s="114">
        <f t="shared" si="63"/>
        <v>0</v>
      </c>
      <c r="AC38" s="114">
        <f t="shared" si="63"/>
        <v>-148568.02441105962</v>
      </c>
      <c r="AD38" s="114">
        <f t="shared" si="63"/>
        <v>0</v>
      </c>
      <c r="AE38" s="13"/>
      <c r="AF38" s="114">
        <f t="shared" ref="AF38" si="64">SUM(AF36:AF37)</f>
        <v>-882101.76733376156</v>
      </c>
    </row>
    <row r="39" spans="1:32">
      <c r="A39" s="13" t="s">
        <v>15</v>
      </c>
      <c r="B39" s="13"/>
      <c r="C39" s="13"/>
      <c r="D39" s="13"/>
      <c r="E39" s="13"/>
      <c r="F39" s="13"/>
      <c r="G39" s="13"/>
      <c r="H39" s="13"/>
      <c r="I39" s="13"/>
      <c r="J39" s="28">
        <f>B9-J9</f>
        <v>2.6886748751557832E-3</v>
      </c>
      <c r="K39" s="28" t="e">
        <f t="shared" ref="K39:N39" si="65">C9-K9</f>
        <v>#DIV/0!</v>
      </c>
      <c r="L39" s="28">
        <f t="shared" si="65"/>
        <v>0</v>
      </c>
      <c r="M39" s="28">
        <f t="shared" si="65"/>
        <v>-9.8775301682600847E-2</v>
      </c>
      <c r="N39" s="28">
        <f t="shared" si="65"/>
        <v>0</v>
      </c>
      <c r="O39" s="13"/>
      <c r="P39" s="28">
        <f>P38/P36</f>
        <v>-2.213692551197016</v>
      </c>
      <c r="Q39" s="13"/>
      <c r="R39" s="28">
        <f>J9-R9</f>
        <v>-2.9301487221155442E-2</v>
      </c>
      <c r="S39" s="28" t="e">
        <f t="shared" ref="S39:V39" si="66">K9-S9</f>
        <v>#DIV/0!</v>
      </c>
      <c r="T39" s="28">
        <f t="shared" si="66"/>
        <v>0</v>
      </c>
      <c r="U39" s="28">
        <f t="shared" si="66"/>
        <v>-4.2648506650202311E-2</v>
      </c>
      <c r="V39" s="28">
        <f t="shared" si="66"/>
        <v>0</v>
      </c>
      <c r="W39" s="13"/>
      <c r="X39" s="28">
        <f>X38/X36</f>
        <v>-5.4840994231735047</v>
      </c>
      <c r="Y39" s="28"/>
      <c r="Z39" s="28">
        <f>Q9-Z9</f>
        <v>-0.72555241053960895</v>
      </c>
      <c r="AA39" s="28">
        <f t="shared" ref="AA39:AD39" si="67">R9-AA9</f>
        <v>-0.23878241843888437</v>
      </c>
      <c r="AB39" s="28" t="e">
        <f t="shared" si="67"/>
        <v>#DIV/0!</v>
      </c>
      <c r="AC39" s="28">
        <f t="shared" si="67"/>
        <v>-0.29183396105457315</v>
      </c>
      <c r="AD39" s="28">
        <f t="shared" si="67"/>
        <v>0.36607823255945632</v>
      </c>
      <c r="AE39" s="13"/>
      <c r="AF39" s="28">
        <f>AF38/AF36</f>
        <v>0.58764730810939292</v>
      </c>
    </row>
    <row r="40" spans="1:32">
      <c r="A40" s="13"/>
      <c r="B40" s="13"/>
      <c r="C40" s="13"/>
      <c r="D40" s="13"/>
      <c r="E40" s="13"/>
      <c r="F40" s="13"/>
      <c r="G40" s="13"/>
      <c r="H40" s="13"/>
      <c r="I40" s="13"/>
      <c r="J40" s="20"/>
      <c r="K40" s="20"/>
      <c r="L40" s="20"/>
      <c r="M40" s="20"/>
      <c r="N40" s="20"/>
      <c r="O40" s="13"/>
      <c r="P40" s="20"/>
      <c r="Q40" s="13"/>
      <c r="R40" s="20"/>
      <c r="S40" s="20"/>
      <c r="T40" s="20"/>
      <c r="U40" s="20"/>
      <c r="V40" s="20"/>
      <c r="W40" s="13"/>
      <c r="X40" s="20"/>
      <c r="Y40" s="20"/>
      <c r="Z40" s="20"/>
      <c r="AA40" s="20"/>
      <c r="AB40" s="20"/>
      <c r="AC40" s="20"/>
      <c r="AD40" s="20"/>
      <c r="AE40" s="13"/>
      <c r="AF40" s="20"/>
    </row>
    <row r="41" spans="1:32">
      <c r="A41" s="13" t="s">
        <v>16</v>
      </c>
      <c r="B41" s="13"/>
      <c r="C41" s="13"/>
      <c r="D41" s="13"/>
      <c r="E41" s="13"/>
      <c r="F41" s="13"/>
      <c r="G41" s="13"/>
      <c r="H41" s="13"/>
      <c r="I41" s="13"/>
      <c r="J41" s="22">
        <f t="shared" ref="J41:N43" si="68">B11-J11</f>
        <v>484.2704703592226</v>
      </c>
      <c r="K41" s="22">
        <f t="shared" si="68"/>
        <v>0</v>
      </c>
      <c r="L41" s="22">
        <f t="shared" si="68"/>
        <v>-6.5102062135924825</v>
      </c>
      <c r="M41" s="22">
        <f t="shared" si="68"/>
        <v>356.03260363754089</v>
      </c>
      <c r="N41" s="22">
        <f t="shared" si="68"/>
        <v>0</v>
      </c>
      <c r="O41" s="13"/>
      <c r="P41" s="22">
        <f>SUM(J41:O41)</f>
        <v>833.792867783171</v>
      </c>
      <c r="Q41" s="13"/>
      <c r="R41" s="22">
        <f t="shared" ref="R41:V43" si="69">B11-R11</f>
        <v>-378.86000000000058</v>
      </c>
      <c r="S41" s="22">
        <f t="shared" si="69"/>
        <v>0</v>
      </c>
      <c r="T41" s="22">
        <f t="shared" si="69"/>
        <v>-71.850000000000364</v>
      </c>
      <c r="U41" s="22">
        <f t="shared" si="69"/>
        <v>-6399.0399999999991</v>
      </c>
      <c r="V41" s="22">
        <f t="shared" si="69"/>
        <v>0</v>
      </c>
      <c r="W41" s="13"/>
      <c r="X41" s="22">
        <f>SUM(R41:W41)</f>
        <v>-6849.75</v>
      </c>
      <c r="Y41" s="22"/>
      <c r="Z41" s="22">
        <f t="shared" ref="Z41:AD43" si="70">B11-Z11</f>
        <v>75378.359999999986</v>
      </c>
      <c r="AA41" s="22">
        <f t="shared" si="70"/>
        <v>0</v>
      </c>
      <c r="AB41" s="22">
        <f t="shared" si="70"/>
        <v>12153.969999999998</v>
      </c>
      <c r="AC41" s="22">
        <f t="shared" si="70"/>
        <v>8850.9100000000035</v>
      </c>
      <c r="AD41" s="22">
        <f t="shared" si="70"/>
        <v>0</v>
      </c>
      <c r="AE41" s="13"/>
      <c r="AF41" s="22">
        <f>SUM(Z41:AE41)</f>
        <v>96383.239999999991</v>
      </c>
    </row>
    <row r="42" spans="1:32">
      <c r="A42" s="13" t="s">
        <v>17</v>
      </c>
      <c r="B42" s="13"/>
      <c r="C42" s="13"/>
      <c r="D42" s="13"/>
      <c r="E42" s="13"/>
      <c r="F42" s="13"/>
      <c r="G42" s="13"/>
      <c r="H42" s="13"/>
      <c r="I42" s="13"/>
      <c r="J42" s="22">
        <f t="shared" si="68"/>
        <v>-3367.6923244344543</v>
      </c>
      <c r="K42" s="22">
        <f t="shared" si="68"/>
        <v>0</v>
      </c>
      <c r="L42" s="22">
        <f t="shared" si="68"/>
        <v>691.94960000000037</v>
      </c>
      <c r="M42" s="22">
        <f t="shared" si="68"/>
        <v>-2613.783471953353</v>
      </c>
      <c r="N42" s="22">
        <f t="shared" si="68"/>
        <v>0</v>
      </c>
      <c r="O42" s="13"/>
      <c r="P42" s="22">
        <f>SUM(J42:O42)</f>
        <v>-5289.5261963878074</v>
      </c>
      <c r="Q42" s="13"/>
      <c r="R42" s="22">
        <f t="shared" si="69"/>
        <v>-3635.4199999999983</v>
      </c>
      <c r="S42" s="22">
        <f t="shared" si="69"/>
        <v>0</v>
      </c>
      <c r="T42" s="22">
        <f t="shared" si="69"/>
        <v>259.44999999999982</v>
      </c>
      <c r="U42" s="22">
        <f t="shared" si="69"/>
        <v>-2050.5799999999981</v>
      </c>
      <c r="V42" s="22">
        <f t="shared" si="69"/>
        <v>0</v>
      </c>
      <c r="W42" s="13"/>
      <c r="X42" s="22">
        <f>SUM(R42:W42)</f>
        <v>-5426.5499999999965</v>
      </c>
      <c r="Y42" s="22"/>
      <c r="Z42" s="22">
        <f t="shared" si="70"/>
        <v>115694.32028051712</v>
      </c>
      <c r="AA42" s="22">
        <f t="shared" si="70"/>
        <v>0</v>
      </c>
      <c r="AB42" s="22">
        <f t="shared" si="70"/>
        <v>17183.829999999998</v>
      </c>
      <c r="AC42" s="22">
        <f t="shared" si="70"/>
        <v>132741.35986782319</v>
      </c>
      <c r="AD42" s="22">
        <f t="shared" si="70"/>
        <v>0</v>
      </c>
      <c r="AE42" s="13"/>
      <c r="AF42" s="22">
        <f>SUM(Z42:AE42)</f>
        <v>265619.51014834031</v>
      </c>
    </row>
    <row r="43" spans="1:32">
      <c r="A43" s="13" t="s">
        <v>18</v>
      </c>
      <c r="B43" s="13"/>
      <c r="C43" s="13"/>
      <c r="D43" s="13"/>
      <c r="E43" s="13"/>
      <c r="F43" s="13"/>
      <c r="G43" s="13"/>
      <c r="H43" s="13"/>
      <c r="I43" s="13"/>
      <c r="J43" s="22">
        <f t="shared" si="68"/>
        <v>-84.374891205960012</v>
      </c>
      <c r="K43" s="22">
        <f t="shared" si="68"/>
        <v>0</v>
      </c>
      <c r="L43" s="22">
        <f t="shared" si="68"/>
        <v>-519.55999999999949</v>
      </c>
      <c r="M43" s="22">
        <f t="shared" si="68"/>
        <v>-143.39333333332615</v>
      </c>
      <c r="N43" s="22">
        <f t="shared" si="68"/>
        <v>0</v>
      </c>
      <c r="O43" s="13"/>
      <c r="P43" s="22">
        <f>SUM(J43:O43)</f>
        <v>-747.32822453928566</v>
      </c>
      <c r="Q43" s="13"/>
      <c r="R43" s="22">
        <f t="shared" si="69"/>
        <v>249.05999999999767</v>
      </c>
      <c r="S43" s="22">
        <f t="shared" si="69"/>
        <v>14.4</v>
      </c>
      <c r="T43" s="22">
        <f t="shared" si="69"/>
        <v>-519.55999999999949</v>
      </c>
      <c r="U43" s="22">
        <f t="shared" si="69"/>
        <v>761.44000000000233</v>
      </c>
      <c r="V43" s="22">
        <f t="shared" si="69"/>
        <v>0</v>
      </c>
      <c r="W43" s="13"/>
      <c r="X43" s="22">
        <f>SUM(R43:W43)</f>
        <v>505.34000000000049</v>
      </c>
      <c r="Y43" s="22"/>
      <c r="Z43" s="22">
        <f t="shared" si="70"/>
        <v>428.6400000000358</v>
      </c>
      <c r="AA43" s="22">
        <f t="shared" si="70"/>
        <v>14.4</v>
      </c>
      <c r="AB43" s="22">
        <f t="shared" si="70"/>
        <v>-519.55999999999949</v>
      </c>
      <c r="AC43" s="22">
        <f t="shared" si="70"/>
        <v>1187.841676568496</v>
      </c>
      <c r="AD43" s="22">
        <f t="shared" si="70"/>
        <v>0</v>
      </c>
      <c r="AE43" s="13"/>
      <c r="AF43" s="22">
        <f>SUM(Z43:AE43)</f>
        <v>1111.3216765685324</v>
      </c>
    </row>
    <row r="44" spans="1:32">
      <c r="A44" s="13" t="s">
        <v>19</v>
      </c>
      <c r="B44" s="13"/>
      <c r="C44" s="13"/>
      <c r="D44" s="13"/>
      <c r="E44" s="13"/>
      <c r="F44" s="13"/>
      <c r="G44" s="13"/>
      <c r="H44" s="13"/>
      <c r="I44" s="13"/>
      <c r="J44" s="21">
        <f t="shared" ref="J44:N44" si="71">SUM(J41:J43)</f>
        <v>-2967.7967452811918</v>
      </c>
      <c r="K44" s="21">
        <f t="shared" si="71"/>
        <v>0</v>
      </c>
      <c r="L44" s="21">
        <f t="shared" si="71"/>
        <v>165.8793937864084</v>
      </c>
      <c r="M44" s="21">
        <f t="shared" si="71"/>
        <v>-2401.1442016491383</v>
      </c>
      <c r="N44" s="21">
        <f t="shared" si="71"/>
        <v>0</v>
      </c>
      <c r="O44" s="13"/>
      <c r="P44" s="21">
        <f t="shared" ref="P44" si="72">SUM(P41:P43)</f>
        <v>-5203.0615531439216</v>
      </c>
      <c r="Q44" s="13"/>
      <c r="R44" s="21">
        <f t="shared" ref="R44:V44" si="73">SUM(R41:R43)</f>
        <v>-3765.2200000000012</v>
      </c>
      <c r="S44" s="21">
        <f t="shared" si="73"/>
        <v>14.4</v>
      </c>
      <c r="T44" s="21">
        <f t="shared" si="73"/>
        <v>-331.96000000000004</v>
      </c>
      <c r="U44" s="21">
        <f t="shared" si="73"/>
        <v>-7688.1799999999948</v>
      </c>
      <c r="V44" s="21">
        <f t="shared" si="73"/>
        <v>0</v>
      </c>
      <c r="W44" s="13"/>
      <c r="X44" s="21">
        <f t="shared" ref="X44:AD44" si="74">SUM(X41:X43)</f>
        <v>-11770.959999999995</v>
      </c>
      <c r="Y44" s="21"/>
      <c r="Z44" s="21">
        <f t="shared" si="74"/>
        <v>191501.32028051713</v>
      </c>
      <c r="AA44" s="21">
        <f t="shared" si="74"/>
        <v>14.4</v>
      </c>
      <c r="AB44" s="21">
        <f t="shared" si="74"/>
        <v>28818.239999999998</v>
      </c>
      <c r="AC44" s="21">
        <f t="shared" si="74"/>
        <v>142780.11154439169</v>
      </c>
      <c r="AD44" s="21">
        <f t="shared" si="74"/>
        <v>0</v>
      </c>
      <c r="AE44" s="13"/>
      <c r="AF44" s="21">
        <f t="shared" ref="AF44" si="75">SUM(AF41:AF43)</f>
        <v>363114.07182490884</v>
      </c>
    </row>
    <row r="45" spans="1:32">
      <c r="A45" s="13"/>
      <c r="B45" s="13"/>
      <c r="C45" s="13"/>
      <c r="D45" s="13"/>
      <c r="E45" s="13"/>
      <c r="F45" s="13"/>
      <c r="G45" s="13"/>
      <c r="H45" s="13"/>
      <c r="I45" s="13"/>
      <c r="J45" s="22"/>
      <c r="K45" s="22"/>
      <c r="L45" s="22"/>
      <c r="M45" s="22"/>
      <c r="N45" s="22"/>
      <c r="O45" s="13"/>
      <c r="P45" s="22"/>
      <c r="Q45" s="13"/>
      <c r="R45" s="22"/>
      <c r="S45" s="22"/>
      <c r="T45" s="22"/>
      <c r="U45" s="22"/>
      <c r="V45" s="22"/>
      <c r="W45" s="13"/>
      <c r="X45" s="22"/>
      <c r="Y45" s="22"/>
      <c r="Z45" s="22"/>
      <c r="AA45" s="22"/>
      <c r="AB45" s="22"/>
      <c r="AC45" s="22"/>
      <c r="AD45" s="22"/>
      <c r="AE45" s="13"/>
      <c r="AF45" s="22"/>
    </row>
    <row r="46" spans="1:32">
      <c r="A46" s="13" t="s">
        <v>20</v>
      </c>
      <c r="B46" s="13"/>
      <c r="C46" s="13"/>
      <c r="D46" s="13"/>
      <c r="E46" s="13"/>
      <c r="F46" s="13"/>
      <c r="G46" s="13"/>
      <c r="H46" s="13"/>
      <c r="I46" s="13"/>
      <c r="J46" s="22"/>
      <c r="K46" s="22"/>
      <c r="L46" s="22"/>
      <c r="M46" s="22"/>
      <c r="N46" s="22"/>
      <c r="O46" s="13"/>
      <c r="P46" s="22"/>
      <c r="Q46" s="13"/>
      <c r="R46" s="22"/>
      <c r="S46" s="22"/>
      <c r="T46" s="22"/>
      <c r="U46" s="22"/>
      <c r="V46" s="22"/>
      <c r="W46" s="13"/>
      <c r="X46" s="22"/>
      <c r="Y46" s="22"/>
      <c r="Z46" s="22"/>
      <c r="AA46" s="22"/>
      <c r="AB46" s="22"/>
      <c r="AC46" s="22"/>
      <c r="AD46" s="22"/>
      <c r="AE46" s="13"/>
      <c r="AF46" s="22"/>
    </row>
    <row r="47" spans="1:32">
      <c r="A47" s="13" t="s">
        <v>21</v>
      </c>
      <c r="B47" s="13"/>
      <c r="C47" s="13"/>
      <c r="D47" s="13"/>
      <c r="E47" s="13"/>
      <c r="F47" s="13"/>
      <c r="G47" s="13"/>
      <c r="H47" s="13"/>
      <c r="I47" s="13"/>
      <c r="J47" s="22">
        <f t="shared" ref="J47:N54" si="76">B17-J17</f>
        <v>79.32356048855911</v>
      </c>
      <c r="K47" s="22">
        <f t="shared" si="76"/>
        <v>0</v>
      </c>
      <c r="L47" s="22">
        <f t="shared" si="76"/>
        <v>5650.7466666666587</v>
      </c>
      <c r="M47" s="22">
        <f t="shared" si="76"/>
        <v>0</v>
      </c>
      <c r="N47" s="22">
        <f t="shared" si="76"/>
        <v>0</v>
      </c>
      <c r="O47" s="13"/>
      <c r="P47" s="22">
        <f t="shared" ref="P47:P54" si="77">SUM(J47:O47)</f>
        <v>5730.0702271552182</v>
      </c>
      <c r="Q47" s="13"/>
      <c r="R47" s="22">
        <f t="shared" ref="R47:V54" si="78">B17-R17</f>
        <v>338.42</v>
      </c>
      <c r="S47" s="22">
        <f t="shared" si="78"/>
        <v>29.45</v>
      </c>
      <c r="T47" s="22">
        <f t="shared" si="78"/>
        <v>3720.6999999999898</v>
      </c>
      <c r="U47" s="22">
        <f t="shared" si="78"/>
        <v>0</v>
      </c>
      <c r="V47" s="22">
        <f t="shared" si="78"/>
        <v>0</v>
      </c>
      <c r="W47" s="13"/>
      <c r="X47" s="22">
        <f t="shared" ref="X47:X54" si="79">SUM(R47:W47)</f>
        <v>4088.5699999999897</v>
      </c>
      <c r="Y47" s="22"/>
      <c r="Z47" s="22">
        <f t="shared" ref="Z47:AD54" si="80">B17-Z17</f>
        <v>1121.586490783576</v>
      </c>
      <c r="AA47" s="22">
        <f t="shared" si="80"/>
        <v>972.67905606995896</v>
      </c>
      <c r="AB47" s="22">
        <f t="shared" si="80"/>
        <v>115314.90702685683</v>
      </c>
      <c r="AC47" s="22">
        <f t="shared" si="80"/>
        <v>0</v>
      </c>
      <c r="AD47" s="22">
        <f t="shared" si="80"/>
        <v>0</v>
      </c>
      <c r="AE47" s="13"/>
      <c r="AF47" s="22">
        <f t="shared" ref="AF47:AF54" si="81">SUM(Z47:AE47)</f>
        <v>117409.17257371037</v>
      </c>
    </row>
    <row r="48" spans="1:32">
      <c r="A48" s="13" t="s">
        <v>22</v>
      </c>
      <c r="B48" s="13"/>
      <c r="C48" s="13"/>
      <c r="D48" s="13"/>
      <c r="E48" s="13"/>
      <c r="F48" s="13"/>
      <c r="G48" s="13"/>
      <c r="H48" s="13"/>
      <c r="I48" s="13"/>
      <c r="J48" s="22">
        <f t="shared" si="76"/>
        <v>-40</v>
      </c>
      <c r="K48" s="22">
        <f t="shared" si="76"/>
        <v>-83.727482972272298</v>
      </c>
      <c r="L48" s="22">
        <f t="shared" si="76"/>
        <v>200</v>
      </c>
      <c r="M48" s="22">
        <f t="shared" si="76"/>
        <v>100</v>
      </c>
      <c r="N48" s="22">
        <f t="shared" si="76"/>
        <v>0</v>
      </c>
      <c r="O48" s="13"/>
      <c r="P48" s="22">
        <f t="shared" si="77"/>
        <v>176.2725170277277</v>
      </c>
      <c r="Q48" s="13"/>
      <c r="R48" s="22">
        <f t="shared" si="78"/>
        <v>-40</v>
      </c>
      <c r="S48" s="22">
        <f t="shared" si="78"/>
        <v>-79.29000000000002</v>
      </c>
      <c r="T48" s="22">
        <f t="shared" si="78"/>
        <v>0</v>
      </c>
      <c r="U48" s="22">
        <f t="shared" si="78"/>
        <v>0</v>
      </c>
      <c r="V48" s="22">
        <f t="shared" si="78"/>
        <v>0</v>
      </c>
      <c r="W48" s="13"/>
      <c r="X48" s="22">
        <f t="shared" si="79"/>
        <v>-119.29000000000002</v>
      </c>
      <c r="Y48" s="22"/>
      <c r="Z48" s="22">
        <f t="shared" si="80"/>
        <v>369.57780444997991</v>
      </c>
      <c r="AA48" s="22">
        <f t="shared" si="80"/>
        <v>1942.375082304527</v>
      </c>
      <c r="AB48" s="22">
        <f t="shared" si="80"/>
        <v>1079.0700000000002</v>
      </c>
      <c r="AC48" s="22">
        <f t="shared" si="80"/>
        <v>0</v>
      </c>
      <c r="AD48" s="22">
        <f t="shared" si="80"/>
        <v>0</v>
      </c>
      <c r="AE48" s="13"/>
      <c r="AF48" s="22">
        <f t="shared" si="81"/>
        <v>3391.022886754507</v>
      </c>
    </row>
    <row r="49" spans="1:32">
      <c r="A49" s="13" t="s">
        <v>23</v>
      </c>
      <c r="B49" s="13"/>
      <c r="C49" s="13"/>
      <c r="D49" s="13"/>
      <c r="E49" s="13"/>
      <c r="F49" s="13"/>
      <c r="G49" s="13"/>
      <c r="H49" s="13"/>
      <c r="I49" s="13"/>
      <c r="J49" s="22">
        <f t="shared" si="76"/>
        <v>-333.04999999999995</v>
      </c>
      <c r="K49" s="22">
        <f t="shared" si="76"/>
        <v>-24.15</v>
      </c>
      <c r="L49" s="22">
        <f t="shared" si="76"/>
        <v>-3330.08</v>
      </c>
      <c r="M49" s="22">
        <f t="shared" si="76"/>
        <v>336.28333333333325</v>
      </c>
      <c r="N49" s="22">
        <f t="shared" si="76"/>
        <v>0</v>
      </c>
      <c r="O49" s="13"/>
      <c r="P49" s="22">
        <f t="shared" si="77"/>
        <v>-3350.9966666666664</v>
      </c>
      <c r="Q49" s="13"/>
      <c r="R49" s="22">
        <f t="shared" si="78"/>
        <v>-551.32999999999993</v>
      </c>
      <c r="S49" s="22">
        <f t="shared" si="78"/>
        <v>-24.15</v>
      </c>
      <c r="T49" s="22">
        <f t="shared" si="78"/>
        <v>-4322.16</v>
      </c>
      <c r="U49" s="22">
        <f t="shared" si="78"/>
        <v>322.71999999999997</v>
      </c>
      <c r="V49" s="22">
        <f t="shared" si="78"/>
        <v>0</v>
      </c>
      <c r="W49" s="13"/>
      <c r="X49" s="22">
        <f t="shared" si="79"/>
        <v>-4574.9199999999992</v>
      </c>
      <c r="Y49" s="22"/>
      <c r="Z49" s="22">
        <f t="shared" si="80"/>
        <v>2139.5451059002016</v>
      </c>
      <c r="AA49" s="22">
        <f t="shared" si="80"/>
        <v>-24.15</v>
      </c>
      <c r="AB49" s="22">
        <f t="shared" si="80"/>
        <v>1081.369999999999</v>
      </c>
      <c r="AC49" s="22">
        <f t="shared" si="80"/>
        <v>2763.778878210147</v>
      </c>
      <c r="AD49" s="22">
        <f t="shared" si="80"/>
        <v>0</v>
      </c>
      <c r="AE49" s="13"/>
      <c r="AF49" s="22">
        <f t="shared" si="81"/>
        <v>5960.5439841103471</v>
      </c>
    </row>
    <row r="50" spans="1:32">
      <c r="A50" s="13" t="s">
        <v>24</v>
      </c>
      <c r="B50" s="13"/>
      <c r="C50" s="13"/>
      <c r="D50" s="13"/>
      <c r="E50" s="13"/>
      <c r="F50" s="13"/>
      <c r="G50" s="13"/>
      <c r="H50" s="13"/>
      <c r="I50" s="13"/>
      <c r="J50" s="22">
        <f t="shared" si="76"/>
        <v>0</v>
      </c>
      <c r="K50" s="22">
        <f t="shared" si="76"/>
        <v>415.13300041682169</v>
      </c>
      <c r="L50" s="22">
        <f t="shared" si="76"/>
        <v>0</v>
      </c>
      <c r="M50" s="22">
        <f t="shared" si="76"/>
        <v>16.666666666666668</v>
      </c>
      <c r="N50" s="22">
        <f t="shared" si="76"/>
        <v>0</v>
      </c>
      <c r="O50" s="13"/>
      <c r="P50" s="22">
        <f t="shared" si="77"/>
        <v>431.79966708348837</v>
      </c>
      <c r="Q50" s="13"/>
      <c r="R50" s="22">
        <f t="shared" si="78"/>
        <v>0</v>
      </c>
      <c r="S50" s="22">
        <f t="shared" si="78"/>
        <v>346.82999999999993</v>
      </c>
      <c r="T50" s="22">
        <f t="shared" si="78"/>
        <v>0</v>
      </c>
      <c r="U50" s="22">
        <f t="shared" si="78"/>
        <v>0</v>
      </c>
      <c r="V50" s="22">
        <f t="shared" si="78"/>
        <v>0</v>
      </c>
      <c r="W50" s="13"/>
      <c r="X50" s="22">
        <f t="shared" si="79"/>
        <v>346.82999999999993</v>
      </c>
      <c r="Y50" s="22"/>
      <c r="Z50" s="22">
        <f t="shared" si="80"/>
        <v>0</v>
      </c>
      <c r="AA50" s="22">
        <f t="shared" si="80"/>
        <v>3774.405676440329</v>
      </c>
      <c r="AB50" s="22">
        <f t="shared" si="80"/>
        <v>0</v>
      </c>
      <c r="AC50" s="22">
        <f t="shared" si="80"/>
        <v>30</v>
      </c>
      <c r="AD50" s="22">
        <f t="shared" si="80"/>
        <v>0</v>
      </c>
      <c r="AE50" s="13"/>
      <c r="AF50" s="22">
        <f t="shared" si="81"/>
        <v>3804.405676440329</v>
      </c>
    </row>
    <row r="51" spans="1:32">
      <c r="A51" s="13" t="s">
        <v>25</v>
      </c>
      <c r="B51" s="13"/>
      <c r="C51" s="13"/>
      <c r="D51" s="13"/>
      <c r="E51" s="13"/>
      <c r="F51" s="13"/>
      <c r="G51" s="13"/>
      <c r="H51" s="13"/>
      <c r="I51" s="13"/>
      <c r="J51" s="22">
        <f t="shared" si="76"/>
        <v>0</v>
      </c>
      <c r="K51" s="22">
        <f t="shared" si="76"/>
        <v>0</v>
      </c>
      <c r="L51" s="22">
        <f t="shared" si="76"/>
        <v>0</v>
      </c>
      <c r="M51" s="22">
        <f t="shared" si="76"/>
        <v>131.61312527829659</v>
      </c>
      <c r="N51" s="22">
        <f t="shared" si="76"/>
        <v>0</v>
      </c>
      <c r="O51" s="13"/>
      <c r="P51" s="22">
        <f t="shared" si="77"/>
        <v>131.61312527829659</v>
      </c>
      <c r="Q51" s="13"/>
      <c r="R51" s="22">
        <f t="shared" si="78"/>
        <v>0</v>
      </c>
      <c r="S51" s="22">
        <f t="shared" si="78"/>
        <v>0</v>
      </c>
      <c r="T51" s="22">
        <f t="shared" si="78"/>
        <v>0</v>
      </c>
      <c r="U51" s="22">
        <f t="shared" si="78"/>
        <v>681.44</v>
      </c>
      <c r="V51" s="22">
        <f t="shared" si="78"/>
        <v>0</v>
      </c>
      <c r="W51" s="13"/>
      <c r="X51" s="22">
        <f t="shared" si="79"/>
        <v>681.44</v>
      </c>
      <c r="Y51" s="22"/>
      <c r="Z51" s="22">
        <f t="shared" si="80"/>
        <v>0</v>
      </c>
      <c r="AA51" s="22">
        <f t="shared" si="80"/>
        <v>0</v>
      </c>
      <c r="AB51" s="22">
        <f t="shared" si="80"/>
        <v>0</v>
      </c>
      <c r="AC51" s="22">
        <f t="shared" si="80"/>
        <v>14489.205310867965</v>
      </c>
      <c r="AD51" s="22">
        <f t="shared" si="80"/>
        <v>0</v>
      </c>
      <c r="AE51" s="13"/>
      <c r="AF51" s="22">
        <f t="shared" si="81"/>
        <v>14489.205310867965</v>
      </c>
    </row>
    <row r="52" spans="1:32">
      <c r="A52" s="13" t="s">
        <v>26</v>
      </c>
      <c r="B52" s="13"/>
      <c r="C52" s="13"/>
      <c r="D52" s="13"/>
      <c r="E52" s="13"/>
      <c r="F52" s="13"/>
      <c r="G52" s="13"/>
      <c r="H52" s="13"/>
      <c r="I52" s="13"/>
      <c r="J52" s="22">
        <f t="shared" si="76"/>
        <v>400</v>
      </c>
      <c r="K52" s="22">
        <f t="shared" si="76"/>
        <v>0</v>
      </c>
      <c r="L52" s="22">
        <f t="shared" si="76"/>
        <v>0</v>
      </c>
      <c r="M52" s="22">
        <f t="shared" si="76"/>
        <v>4249.4722814286815</v>
      </c>
      <c r="N52" s="22">
        <f t="shared" si="76"/>
        <v>0</v>
      </c>
      <c r="O52" s="13"/>
      <c r="P52" s="22">
        <f t="shared" si="77"/>
        <v>4649.4722814286815</v>
      </c>
      <c r="Q52" s="13"/>
      <c r="R52" s="22">
        <f t="shared" si="78"/>
        <v>200</v>
      </c>
      <c r="S52" s="22">
        <f t="shared" si="78"/>
        <v>-1339.6666666666661</v>
      </c>
      <c r="T52" s="22">
        <f t="shared" si="78"/>
        <v>0</v>
      </c>
      <c r="U52" s="22">
        <f t="shared" si="78"/>
        <v>5332.3600000000006</v>
      </c>
      <c r="V52" s="22">
        <f t="shared" si="78"/>
        <v>0</v>
      </c>
      <c r="W52" s="13"/>
      <c r="X52" s="22">
        <f t="shared" si="79"/>
        <v>4192.6933333333345</v>
      </c>
      <c r="Y52" s="22"/>
      <c r="Z52" s="22">
        <f t="shared" si="80"/>
        <v>2400</v>
      </c>
      <c r="AA52" s="22">
        <f t="shared" si="80"/>
        <v>23658.333333333336</v>
      </c>
      <c r="AB52" s="22">
        <f t="shared" si="80"/>
        <v>0</v>
      </c>
      <c r="AC52" s="22">
        <f t="shared" si="80"/>
        <v>56651.557629965362</v>
      </c>
      <c r="AD52" s="22">
        <f t="shared" si="80"/>
        <v>0</v>
      </c>
      <c r="AE52" s="13"/>
      <c r="AF52" s="22">
        <f t="shared" si="81"/>
        <v>82709.890963298705</v>
      </c>
    </row>
    <row r="53" spans="1:32">
      <c r="A53" s="13" t="s">
        <v>27</v>
      </c>
      <c r="B53" s="13"/>
      <c r="C53" s="13"/>
      <c r="D53" s="13"/>
      <c r="E53" s="13"/>
      <c r="F53" s="13"/>
      <c r="G53" s="13"/>
      <c r="H53" s="13"/>
      <c r="I53" s="13"/>
      <c r="J53" s="22">
        <f t="shared" si="76"/>
        <v>0</v>
      </c>
      <c r="K53" s="22">
        <f t="shared" si="76"/>
        <v>0</v>
      </c>
      <c r="L53" s="22">
        <f t="shared" si="76"/>
        <v>0</v>
      </c>
      <c r="M53" s="22">
        <f t="shared" si="76"/>
        <v>0</v>
      </c>
      <c r="N53" s="22">
        <f t="shared" si="76"/>
        <v>0</v>
      </c>
      <c r="O53" s="13"/>
      <c r="P53" s="22">
        <f t="shared" si="77"/>
        <v>0</v>
      </c>
      <c r="Q53" s="13"/>
      <c r="R53" s="22">
        <f t="shared" si="78"/>
        <v>0</v>
      </c>
      <c r="S53" s="22">
        <f t="shared" si="78"/>
        <v>0</v>
      </c>
      <c r="T53" s="22">
        <f t="shared" si="78"/>
        <v>0</v>
      </c>
      <c r="U53" s="22">
        <f t="shared" si="78"/>
        <v>0</v>
      </c>
      <c r="V53" s="22">
        <f t="shared" si="78"/>
        <v>0</v>
      </c>
      <c r="W53" s="13"/>
      <c r="X53" s="22">
        <f t="shared" si="79"/>
        <v>0</v>
      </c>
      <c r="Y53" s="22"/>
      <c r="Z53" s="22">
        <f t="shared" si="80"/>
        <v>0</v>
      </c>
      <c r="AA53" s="22">
        <f t="shared" si="80"/>
        <v>0</v>
      </c>
      <c r="AB53" s="22">
        <f t="shared" si="80"/>
        <v>0</v>
      </c>
      <c r="AC53" s="22">
        <f t="shared" si="80"/>
        <v>0</v>
      </c>
      <c r="AD53" s="22">
        <f t="shared" si="80"/>
        <v>0</v>
      </c>
      <c r="AE53" s="13"/>
      <c r="AF53" s="22">
        <f t="shared" si="81"/>
        <v>0</v>
      </c>
    </row>
    <row r="54" spans="1:32">
      <c r="A54" s="13" t="s">
        <v>28</v>
      </c>
      <c r="B54" s="13"/>
      <c r="C54" s="13"/>
      <c r="D54" s="13"/>
      <c r="E54" s="13"/>
      <c r="F54" s="13"/>
      <c r="G54" s="13"/>
      <c r="H54" s="13"/>
      <c r="I54" s="13"/>
      <c r="J54" s="22">
        <f t="shared" si="76"/>
        <v>0</v>
      </c>
      <c r="K54" s="22">
        <f t="shared" si="76"/>
        <v>0</v>
      </c>
      <c r="L54" s="22">
        <f t="shared" si="76"/>
        <v>0</v>
      </c>
      <c r="M54" s="22">
        <f t="shared" si="76"/>
        <v>0</v>
      </c>
      <c r="N54" s="22">
        <f t="shared" si="76"/>
        <v>0</v>
      </c>
      <c r="O54" s="13"/>
      <c r="P54" s="22">
        <f t="shared" si="77"/>
        <v>0</v>
      </c>
      <c r="Q54" s="13"/>
      <c r="R54" s="22">
        <f t="shared" si="78"/>
        <v>0</v>
      </c>
      <c r="S54" s="22">
        <f t="shared" si="78"/>
        <v>0</v>
      </c>
      <c r="T54" s="22">
        <f t="shared" si="78"/>
        <v>0</v>
      </c>
      <c r="U54" s="22">
        <f t="shared" si="78"/>
        <v>0</v>
      </c>
      <c r="V54" s="22">
        <f t="shared" si="78"/>
        <v>0</v>
      </c>
      <c r="W54" s="13"/>
      <c r="X54" s="22">
        <f t="shared" si="79"/>
        <v>0</v>
      </c>
      <c r="Y54" s="22"/>
      <c r="Z54" s="22">
        <f t="shared" si="80"/>
        <v>0</v>
      </c>
      <c r="AA54" s="22">
        <f t="shared" si="80"/>
        <v>0</v>
      </c>
      <c r="AB54" s="22">
        <f t="shared" si="80"/>
        <v>0</v>
      </c>
      <c r="AC54" s="22">
        <f t="shared" si="80"/>
        <v>0</v>
      </c>
      <c r="AD54" s="22">
        <f t="shared" si="80"/>
        <v>0</v>
      </c>
      <c r="AE54" s="13"/>
      <c r="AF54" s="22">
        <f t="shared" si="81"/>
        <v>0</v>
      </c>
    </row>
    <row r="55" spans="1:32">
      <c r="A55" s="13" t="s">
        <v>29</v>
      </c>
      <c r="B55" s="13"/>
      <c r="C55" s="13"/>
      <c r="D55" s="13"/>
      <c r="E55" s="13"/>
      <c r="F55" s="13"/>
      <c r="G55" s="13"/>
      <c r="H55" s="13"/>
      <c r="I55" s="13"/>
      <c r="J55" s="21">
        <f t="shared" ref="J55:N55" si="82">SUM(J47:J54)</f>
        <v>106.27356048855916</v>
      </c>
      <c r="K55" s="21">
        <f t="shared" si="82"/>
        <v>307.25551744454935</v>
      </c>
      <c r="L55" s="21">
        <f t="shared" si="82"/>
        <v>2520.6666666666588</v>
      </c>
      <c r="M55" s="21">
        <f t="shared" si="82"/>
        <v>4834.0354067069784</v>
      </c>
      <c r="N55" s="21">
        <f t="shared" si="82"/>
        <v>0</v>
      </c>
      <c r="O55" s="13"/>
      <c r="P55" s="21">
        <f t="shared" ref="P55" si="83">SUM(P47:P54)</f>
        <v>7768.2311513067461</v>
      </c>
      <c r="Q55" s="13"/>
      <c r="R55" s="21">
        <f t="shared" ref="R55:V55" si="84">SUM(R47:R54)</f>
        <v>-52.909999999999911</v>
      </c>
      <c r="S55" s="21">
        <f t="shared" si="84"/>
        <v>-1066.8266666666661</v>
      </c>
      <c r="T55" s="21">
        <f t="shared" si="84"/>
        <v>-601.46000000001004</v>
      </c>
      <c r="U55" s="21">
        <f t="shared" si="84"/>
        <v>6336.52</v>
      </c>
      <c r="V55" s="21">
        <f t="shared" si="84"/>
        <v>0</v>
      </c>
      <c r="W55" s="13"/>
      <c r="X55" s="21">
        <f t="shared" ref="X55:AD55" si="85">SUM(X47:X54)</f>
        <v>4615.3233333333246</v>
      </c>
      <c r="Y55" s="21"/>
      <c r="Z55" s="21">
        <f t="shared" si="85"/>
        <v>6030.7094011337576</v>
      </c>
      <c r="AA55" s="21">
        <f t="shared" si="85"/>
        <v>30323.643148148149</v>
      </c>
      <c r="AB55" s="21">
        <f t="shared" si="85"/>
        <v>117475.34702685683</v>
      </c>
      <c r="AC55" s="21">
        <f t="shared" si="85"/>
        <v>73934.541819043472</v>
      </c>
      <c r="AD55" s="21">
        <f t="shared" si="85"/>
        <v>0</v>
      </c>
      <c r="AE55" s="13"/>
      <c r="AF55" s="21">
        <f t="shared" ref="AF55" si="86">SUM(AF47:AF54)</f>
        <v>227764.24139518224</v>
      </c>
    </row>
    <row r="56" spans="1:32">
      <c r="A56" s="13"/>
      <c r="B56" s="13"/>
      <c r="C56" s="13"/>
      <c r="D56" s="13"/>
      <c r="E56" s="13"/>
      <c r="F56" s="13"/>
      <c r="G56" s="13"/>
      <c r="H56" s="13"/>
      <c r="I56" s="13"/>
      <c r="J56" s="22"/>
      <c r="K56" s="22"/>
      <c r="L56" s="22"/>
      <c r="M56" s="22"/>
      <c r="N56" s="22"/>
      <c r="O56" s="13"/>
      <c r="P56" s="22"/>
      <c r="Q56" s="13"/>
      <c r="R56" s="22"/>
      <c r="S56" s="22"/>
      <c r="T56" s="22"/>
      <c r="U56" s="22"/>
      <c r="V56" s="22"/>
      <c r="W56" s="13"/>
      <c r="X56" s="22"/>
      <c r="Y56" s="22"/>
      <c r="Z56" s="22"/>
      <c r="AA56" s="22"/>
      <c r="AB56" s="22"/>
      <c r="AC56" s="22"/>
      <c r="AD56" s="22"/>
      <c r="AE56" s="13"/>
      <c r="AF56" s="22"/>
    </row>
    <row r="57" spans="1:32">
      <c r="A57" s="13" t="s">
        <v>30</v>
      </c>
      <c r="B57" s="13"/>
      <c r="C57" s="13"/>
      <c r="D57" s="13"/>
      <c r="E57" s="13"/>
      <c r="F57" s="13"/>
      <c r="G57" s="13"/>
      <c r="H57" s="13"/>
      <c r="I57" s="13"/>
      <c r="J57" s="23">
        <f t="shared" ref="J57:N57" si="87">SUM(J38,J44,J55)</f>
        <v>-1221.0483283331987</v>
      </c>
      <c r="K57" s="23">
        <f t="shared" si="87"/>
        <v>307.25551744454935</v>
      </c>
      <c r="L57" s="23">
        <f t="shared" si="87"/>
        <v>2686.5460604530672</v>
      </c>
      <c r="M57" s="23">
        <f t="shared" si="87"/>
        <v>-3348.4546645834671</v>
      </c>
      <c r="N57" s="23">
        <f t="shared" si="87"/>
        <v>0</v>
      </c>
      <c r="O57" s="13"/>
      <c r="P57" s="23">
        <f t="shared" ref="P57" si="88">SUM(P38,P44,P55)</f>
        <v>-1575.7014150190489</v>
      </c>
      <c r="Q57" s="13"/>
      <c r="R57" s="23">
        <f t="shared" ref="R57:V57" si="89">SUM(R38,R44,R55)</f>
        <v>-5900.5299999999443</v>
      </c>
      <c r="S57" s="23">
        <f t="shared" si="89"/>
        <v>-1048.4266666666661</v>
      </c>
      <c r="T57" s="23">
        <f t="shared" si="89"/>
        <v>-933.42000000001008</v>
      </c>
      <c r="U57" s="23">
        <f t="shared" si="89"/>
        <v>-10501.459999999974</v>
      </c>
      <c r="V57" s="23">
        <f t="shared" si="89"/>
        <v>0</v>
      </c>
      <c r="W57" s="13"/>
      <c r="X57" s="23">
        <f t="shared" ref="X57:AD57" si="90">SUM(X38,X44,X55)</f>
        <v>-18383.836666666597</v>
      </c>
      <c r="Y57" s="23"/>
      <c r="Z57" s="23">
        <f t="shared" si="90"/>
        <v>-535163.6545990759</v>
      </c>
      <c r="AA57" s="23">
        <f t="shared" si="90"/>
        <v>29499.984506172841</v>
      </c>
      <c r="AB57" s="23">
        <f t="shared" si="90"/>
        <v>146293.58702685684</v>
      </c>
      <c r="AC57" s="23">
        <f t="shared" si="90"/>
        <v>68146.62895237554</v>
      </c>
      <c r="AD57" s="23">
        <f t="shared" si="90"/>
        <v>0</v>
      </c>
      <c r="AE57" s="13"/>
      <c r="AF57" s="23">
        <f t="shared" ref="AF57" si="91">SUM(AF38,AF44,AF55)</f>
        <v>-291223.45411367051</v>
      </c>
    </row>
  </sheetData>
  <mergeCells count="8">
    <mergeCell ref="AY3:AZ3"/>
    <mergeCell ref="BG3:BH3"/>
    <mergeCell ref="B3:C3"/>
    <mergeCell ref="J3:K3"/>
    <mergeCell ref="R3:S3"/>
    <mergeCell ref="Z3:AA3"/>
    <mergeCell ref="AI3:AJ3"/>
    <mergeCell ref="AQ3:AR3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  <sheetView zoomScale="82" zoomScaleNormal="82" zoomScalePageLayoutView="82" workbookViewId="1">
      <selection activeCell="C41" sqref="C41"/>
    </sheetView>
  </sheetViews>
  <sheetFormatPr baseColWidth="10" defaultColWidth="8.83203125" defaultRowHeight="14" x14ac:dyDescent="0"/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B191913864FF439932C0A304319B71" ma:contentTypeVersion="10" ma:contentTypeDescription="Create a new document." ma:contentTypeScope="" ma:versionID="7a1a8b086fbbed1d372e786ba7d9b1f1">
  <xsd:schema xmlns:xsd="http://www.w3.org/2001/XMLSchema" xmlns:xs="http://www.w3.org/2001/XMLSchema" xmlns:p="http://schemas.microsoft.com/office/2006/metadata/properties" xmlns:ns2="68d25b3e-80d1-44de-9c06-a093af477fca" xmlns:ns3="97c906b4-8e28-4f06-b439-0b23d99fdcbc" targetNamespace="http://schemas.microsoft.com/office/2006/metadata/properties" ma:root="true" ma:fieldsID="0854dab5839b06cfaa69a05fd33910f6" ns2:_="" ns3:_="">
    <xsd:import namespace="68d25b3e-80d1-44de-9c06-a093af477fca"/>
    <xsd:import namespace="97c906b4-8e28-4f06-b439-0b23d99fdc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d25b3e-80d1-44de-9c06-a093af477fc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906b4-8e28-4f06-b439-0b23d99fd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C7F1AD-C7B0-4AFE-956E-BF40033433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d25b3e-80d1-44de-9c06-a093af477fca"/>
    <ds:schemaRef ds:uri="97c906b4-8e28-4f06-b439-0b23d99fdc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571E67-7811-4499-BBC0-BDC252B68C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3A7958-5843-4580-8626-6E698731CA4B}">
  <ds:schemaRefs>
    <ds:schemaRef ds:uri="http://schemas.microsoft.com/office/2006/metadata/properties"/>
    <ds:schemaRef ds:uri="http://schemas.openxmlformats.org/package/2006/metadata/core-properties"/>
    <ds:schemaRef ds:uri="68d25b3e-80d1-44de-9c06-a093af477fca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97c906b4-8e28-4f06-b439-0b23d99fdcb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Summary by Dept</vt:lpstr>
      <vt:lpstr>Summary Accounts Group YTD</vt:lpstr>
      <vt:lpstr>Summary Accounts Union YTD</vt:lpstr>
      <vt:lpstr>Summary Accounts Charity YTD</vt:lpstr>
      <vt:lpstr>SUS Accounts</vt:lpstr>
      <vt:lpstr>WF Accounts</vt:lpstr>
      <vt:lpstr>Cash Chart</vt:lpstr>
    </vt:vector>
  </TitlesOfParts>
  <Company>University of East Anglia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Cave (UEASU - Staff)</dc:creator>
  <cp:lastModifiedBy>Tim &amp; Julie Cave</cp:lastModifiedBy>
  <dcterms:created xsi:type="dcterms:W3CDTF">2019-10-22T09:28:30Z</dcterms:created>
  <dcterms:modified xsi:type="dcterms:W3CDTF">2019-11-26T18:14:38Z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0x010100F4B191913864FF439932C0A304319B71</vt:lpwstr>
  </property>
</Properties>
</file>